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xx-pc\Documents\Imdiygo\"/>
    </mc:Choice>
  </mc:AlternateContent>
  <xr:revisionPtr revIDLastSave="0" documentId="13_ncr:1_{9DF1FF5D-72D2-485F-8519-C37E2AB3FA87}" xr6:coauthVersionLast="47" xr6:coauthVersionMax="47" xr10:uidLastSave="{00000000-0000-0000-0000-000000000000}"/>
  <workbookProtection lockStructure="1"/>
  <bookViews>
    <workbookView xWindow="-120" yWindow="-120" windowWidth="20730" windowHeight="11040" xr2:uid="{11CC6111-FA1E-40FD-BAD1-285A75000B09}"/>
  </bookViews>
  <sheets>
    <sheet name="Kerare" sheetId="10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0" l="1"/>
  <c r="E8" i="10"/>
  <c r="AA4" i="10" s="1"/>
  <c r="E5" i="10"/>
  <c r="E6" i="10" s="1"/>
  <c r="J12" i="10" l="1"/>
  <c r="J6" i="10"/>
  <c r="I26" i="10"/>
  <c r="I7" i="10"/>
  <c r="I27" i="10"/>
  <c r="I13" i="10"/>
  <c r="I14" i="10"/>
  <c r="J3" i="10"/>
  <c r="I19" i="10"/>
  <c r="J19" i="10"/>
  <c r="J5" i="10"/>
  <c r="I25" i="10"/>
  <c r="J9" i="10"/>
  <c r="I23" i="10"/>
  <c r="J4" i="10"/>
  <c r="J10" i="10"/>
  <c r="I17" i="10"/>
  <c r="J23" i="10"/>
  <c r="J16" i="10"/>
  <c r="I11" i="10"/>
  <c r="I18" i="10"/>
  <c r="J24" i="10"/>
  <c r="I8" i="10"/>
  <c r="I15" i="10"/>
  <c r="I21" i="10"/>
  <c r="J27" i="10"/>
  <c r="N19" i="10"/>
  <c r="J20" i="10"/>
  <c r="I3" i="10"/>
  <c r="J8" i="10"/>
  <c r="J15" i="10"/>
  <c r="I22" i="10"/>
  <c r="P8" i="10"/>
  <c r="N23" i="10"/>
  <c r="P4" i="10"/>
  <c r="T6" i="10"/>
  <c r="W13" i="10"/>
  <c r="Y6" i="10"/>
  <c r="AB6" i="10"/>
  <c r="T14" i="10"/>
  <c r="V20" i="10"/>
  <c r="U3" i="10"/>
  <c r="W9" i="10"/>
  <c r="N27" i="10"/>
  <c r="P12" i="10"/>
  <c r="R5" i="10"/>
  <c r="V12" i="10"/>
  <c r="W17" i="10"/>
  <c r="Y10" i="10"/>
  <c r="N15" i="10"/>
  <c r="R25" i="10"/>
  <c r="T22" i="10"/>
  <c r="U20" i="10"/>
  <c r="W5" i="10"/>
  <c r="AB14" i="10"/>
  <c r="O3" i="10"/>
  <c r="R21" i="10"/>
  <c r="S26" i="10"/>
  <c r="U12" i="10"/>
  <c r="Y26" i="10"/>
  <c r="AB22" i="10"/>
  <c r="P24" i="10"/>
  <c r="R17" i="10"/>
  <c r="S18" i="10"/>
  <c r="U4" i="10"/>
  <c r="Y22" i="10"/>
  <c r="AA26" i="10"/>
  <c r="N11" i="10"/>
  <c r="P20" i="10"/>
  <c r="R13" i="10"/>
  <c r="S10" i="10"/>
  <c r="W25" i="10"/>
  <c r="Y18" i="10"/>
  <c r="AA18" i="10"/>
  <c r="N7" i="10"/>
  <c r="P16" i="10"/>
  <c r="R9" i="10"/>
  <c r="V4" i="10"/>
  <c r="W21" i="10"/>
  <c r="Y14" i="10"/>
  <c r="AA10" i="10"/>
  <c r="I4" i="10"/>
  <c r="J7" i="10"/>
  <c r="J11" i="10"/>
  <c r="I16" i="10"/>
  <c r="I20" i="10"/>
  <c r="I24" i="10"/>
  <c r="M3" i="10"/>
  <c r="M8" i="10"/>
  <c r="M4" i="10"/>
  <c r="M24" i="10"/>
  <c r="M20" i="10"/>
  <c r="M16" i="10"/>
  <c r="M12" i="10"/>
  <c r="O25" i="10"/>
  <c r="O21" i="10"/>
  <c r="O17" i="10"/>
  <c r="O13" i="10"/>
  <c r="O9" i="10"/>
  <c r="O5" i="10"/>
  <c r="Q26" i="10"/>
  <c r="Q22" i="10"/>
  <c r="Q18" i="10"/>
  <c r="Q14" i="10"/>
  <c r="Q10" i="10"/>
  <c r="Q6" i="10"/>
  <c r="T5" i="10"/>
  <c r="T13" i="10"/>
  <c r="T21" i="10"/>
  <c r="S27" i="10"/>
  <c r="S19" i="10"/>
  <c r="S11" i="10"/>
  <c r="V3" i="10"/>
  <c r="V11" i="10"/>
  <c r="V19" i="10"/>
  <c r="V27" i="10"/>
  <c r="U21" i="10"/>
  <c r="U13" i="10"/>
  <c r="U5" i="10"/>
  <c r="X25" i="10"/>
  <c r="X21" i="10"/>
  <c r="X17" i="10"/>
  <c r="X13" i="10"/>
  <c r="X9" i="10"/>
  <c r="X5" i="10"/>
  <c r="Z26" i="10"/>
  <c r="Z22" i="10"/>
  <c r="Z18" i="10"/>
  <c r="Z14" i="10"/>
  <c r="Z10" i="10"/>
  <c r="Z6" i="10"/>
  <c r="AB5" i="10"/>
  <c r="AB13" i="10"/>
  <c r="AB21" i="10"/>
  <c r="AA27" i="10"/>
  <c r="AA19" i="10"/>
  <c r="AA11" i="10"/>
  <c r="M11" i="10"/>
  <c r="M7" i="10"/>
  <c r="M27" i="10"/>
  <c r="M23" i="10"/>
  <c r="M19" i="10"/>
  <c r="M15" i="10"/>
  <c r="P3" i="10"/>
  <c r="O24" i="10"/>
  <c r="O20" i="10"/>
  <c r="O16" i="10"/>
  <c r="O12" i="10"/>
  <c r="O8" i="10"/>
  <c r="O4" i="10"/>
  <c r="Q25" i="10"/>
  <c r="Q21" i="10"/>
  <c r="Q17" i="10"/>
  <c r="Q13" i="10"/>
  <c r="Q9" i="10"/>
  <c r="Q5" i="10"/>
  <c r="T7" i="10"/>
  <c r="T15" i="10"/>
  <c r="T23" i="10"/>
  <c r="S25" i="10"/>
  <c r="S17" i="10"/>
  <c r="S9" i="10"/>
  <c r="V5" i="10"/>
  <c r="V13" i="10"/>
  <c r="V21" i="10"/>
  <c r="U27" i="10"/>
  <c r="U19" i="10"/>
  <c r="U11" i="10"/>
  <c r="W3" i="10"/>
  <c r="X24" i="10"/>
  <c r="X20" i="10"/>
  <c r="X16" i="10"/>
  <c r="X12" i="10"/>
  <c r="X8" i="10"/>
  <c r="X4" i="10"/>
  <c r="Z25" i="10"/>
  <c r="Z21" i="10"/>
  <c r="Z17" i="10"/>
  <c r="Z13" i="10"/>
  <c r="Z9" i="10"/>
  <c r="Z5" i="10"/>
  <c r="AB7" i="10"/>
  <c r="AB15" i="10"/>
  <c r="AB23" i="10"/>
  <c r="AA25" i="10"/>
  <c r="AA17" i="10"/>
  <c r="AA9" i="10"/>
  <c r="I5" i="10"/>
  <c r="I9" i="10"/>
  <c r="J13" i="10"/>
  <c r="J17" i="10"/>
  <c r="J21" i="10"/>
  <c r="J25" i="10"/>
  <c r="N10" i="10"/>
  <c r="N6" i="10"/>
  <c r="N26" i="10"/>
  <c r="N22" i="10"/>
  <c r="N18" i="10"/>
  <c r="N14" i="10"/>
  <c r="P27" i="10"/>
  <c r="P23" i="10"/>
  <c r="P19" i="10"/>
  <c r="P15" i="10"/>
  <c r="P11" i="10"/>
  <c r="P7" i="10"/>
  <c r="R3" i="10"/>
  <c r="R24" i="10"/>
  <c r="R20" i="10"/>
  <c r="R16" i="10"/>
  <c r="R12" i="10"/>
  <c r="R8" i="10"/>
  <c r="R4" i="10"/>
  <c r="T8" i="10"/>
  <c r="T16" i="10"/>
  <c r="T24" i="10"/>
  <c r="S24" i="10"/>
  <c r="S16" i="10"/>
  <c r="S8" i="10"/>
  <c r="V6" i="10"/>
  <c r="V14" i="10"/>
  <c r="V22" i="10"/>
  <c r="U26" i="10"/>
  <c r="U18" i="10"/>
  <c r="U10" i="10"/>
  <c r="X3" i="10"/>
  <c r="W24" i="10"/>
  <c r="W20" i="10"/>
  <c r="W16" i="10"/>
  <c r="W12" i="10"/>
  <c r="W8" i="10"/>
  <c r="W4" i="10"/>
  <c r="Y25" i="10"/>
  <c r="Y21" i="10"/>
  <c r="Y17" i="10"/>
  <c r="Y13" i="10"/>
  <c r="Y9" i="10"/>
  <c r="Y5" i="10"/>
  <c r="AB8" i="10"/>
  <c r="AB16" i="10"/>
  <c r="AB24" i="10"/>
  <c r="AA24" i="10"/>
  <c r="AA16" i="10"/>
  <c r="AA8" i="10"/>
  <c r="M10" i="10"/>
  <c r="M6" i="10"/>
  <c r="M26" i="10"/>
  <c r="M22" i="10"/>
  <c r="M18" i="10"/>
  <c r="M14" i="10"/>
  <c r="O27" i="10"/>
  <c r="O23" i="10"/>
  <c r="O19" i="10"/>
  <c r="O15" i="10"/>
  <c r="O11" i="10"/>
  <c r="O7" i="10"/>
  <c r="Q3" i="10"/>
  <c r="Q24" i="10"/>
  <c r="Q20" i="10"/>
  <c r="Q16" i="10"/>
  <c r="Q12" i="10"/>
  <c r="Q8" i="10"/>
  <c r="Q4" i="10"/>
  <c r="T9" i="10"/>
  <c r="T17" i="10"/>
  <c r="T25" i="10"/>
  <c r="S23" i="10"/>
  <c r="S15" i="10"/>
  <c r="S7" i="10"/>
  <c r="V7" i="10"/>
  <c r="V15" i="10"/>
  <c r="V23" i="10"/>
  <c r="U25" i="10"/>
  <c r="U17" i="10"/>
  <c r="U9" i="10"/>
  <c r="X27" i="10"/>
  <c r="X23" i="10"/>
  <c r="X19" i="10"/>
  <c r="X15" i="10"/>
  <c r="X11" i="10"/>
  <c r="X7" i="10"/>
  <c r="Z3" i="10"/>
  <c r="Z24" i="10"/>
  <c r="Z20" i="10"/>
  <c r="Z16" i="10"/>
  <c r="Z12" i="10"/>
  <c r="Z8" i="10"/>
  <c r="Z4" i="10"/>
  <c r="AB9" i="10"/>
  <c r="AB17" i="10"/>
  <c r="AB25" i="10"/>
  <c r="AA23" i="10"/>
  <c r="AA15" i="10"/>
  <c r="AA7" i="10"/>
  <c r="I6" i="10"/>
  <c r="J14" i="10"/>
  <c r="J18" i="10"/>
  <c r="J22" i="10"/>
  <c r="J26" i="10"/>
  <c r="N9" i="10"/>
  <c r="N5" i="10"/>
  <c r="N25" i="10"/>
  <c r="N21" i="10"/>
  <c r="N17" i="10"/>
  <c r="N13" i="10"/>
  <c r="P26" i="10"/>
  <c r="P22" i="10"/>
  <c r="P18" i="10"/>
  <c r="P14" i="10"/>
  <c r="P10" i="10"/>
  <c r="P6" i="10"/>
  <c r="R27" i="10"/>
  <c r="R23" i="10"/>
  <c r="R19" i="10"/>
  <c r="R15" i="10"/>
  <c r="R11" i="10"/>
  <c r="R7" i="10"/>
  <c r="I12" i="10"/>
  <c r="T10" i="10"/>
  <c r="T18" i="10"/>
  <c r="T26" i="10"/>
  <c r="S22" i="10"/>
  <c r="S14" i="10"/>
  <c r="S6" i="10"/>
  <c r="V8" i="10"/>
  <c r="V16" i="10"/>
  <c r="V24" i="10"/>
  <c r="U24" i="10"/>
  <c r="U16" i="10"/>
  <c r="U8" i="10"/>
  <c r="W27" i="10"/>
  <c r="W23" i="10"/>
  <c r="W19" i="10"/>
  <c r="W15" i="10"/>
  <c r="W11" i="10"/>
  <c r="W7" i="10"/>
  <c r="Y3" i="10"/>
  <c r="Y24" i="10"/>
  <c r="Y20" i="10"/>
  <c r="Y16" i="10"/>
  <c r="Y12" i="10"/>
  <c r="Y8" i="10"/>
  <c r="Y4" i="10"/>
  <c r="AB10" i="10"/>
  <c r="AB18" i="10"/>
  <c r="AB26" i="10"/>
  <c r="AA22" i="10"/>
  <c r="AA14" i="10"/>
  <c r="AA6" i="10"/>
  <c r="M9" i="10"/>
  <c r="M5" i="10"/>
  <c r="M25" i="10"/>
  <c r="M21" i="10"/>
  <c r="M17" i="10"/>
  <c r="M13" i="10"/>
  <c r="O26" i="10"/>
  <c r="O22" i="10"/>
  <c r="O18" i="10"/>
  <c r="O14" i="10"/>
  <c r="O10" i="10"/>
  <c r="O6" i="10"/>
  <c r="Q27" i="10"/>
  <c r="Q23" i="10"/>
  <c r="Q19" i="10"/>
  <c r="Q15" i="10"/>
  <c r="Q11" i="10"/>
  <c r="Q7" i="10"/>
  <c r="T3" i="10"/>
  <c r="T11" i="10"/>
  <c r="T19" i="10"/>
  <c r="T27" i="10"/>
  <c r="S21" i="10"/>
  <c r="S13" i="10"/>
  <c r="S5" i="10"/>
  <c r="V9" i="10"/>
  <c r="V17" i="10"/>
  <c r="V25" i="10"/>
  <c r="U23" i="10"/>
  <c r="U15" i="10"/>
  <c r="U7" i="10"/>
  <c r="X26" i="10"/>
  <c r="X22" i="10"/>
  <c r="X18" i="10"/>
  <c r="X14" i="10"/>
  <c r="X10" i="10"/>
  <c r="X6" i="10"/>
  <c r="Z27" i="10"/>
  <c r="Z23" i="10"/>
  <c r="Z19" i="10"/>
  <c r="Z15" i="10"/>
  <c r="Z11" i="10"/>
  <c r="Z7" i="10"/>
  <c r="AB3" i="10"/>
  <c r="AB11" i="10"/>
  <c r="AB19" i="10"/>
  <c r="AB27" i="10"/>
  <c r="AA21" i="10"/>
  <c r="AA13" i="10"/>
  <c r="AA5" i="10"/>
  <c r="N3" i="10"/>
  <c r="N8" i="10"/>
  <c r="N4" i="10"/>
  <c r="N24" i="10"/>
  <c r="N20" i="10"/>
  <c r="N16" i="10"/>
  <c r="N12" i="10"/>
  <c r="P25" i="10"/>
  <c r="P21" i="10"/>
  <c r="P17" i="10"/>
  <c r="P13" i="10"/>
  <c r="P9" i="10"/>
  <c r="P5" i="10"/>
  <c r="R26" i="10"/>
  <c r="R22" i="10"/>
  <c r="R18" i="10"/>
  <c r="R14" i="10"/>
  <c r="R10" i="10"/>
  <c r="R6" i="10"/>
  <c r="T4" i="10"/>
  <c r="T12" i="10"/>
  <c r="T20" i="10"/>
  <c r="S3" i="10"/>
  <c r="S20" i="10"/>
  <c r="S12" i="10"/>
  <c r="S4" i="10"/>
  <c r="V10" i="10"/>
  <c r="V18" i="10"/>
  <c r="V26" i="10"/>
  <c r="U22" i="10"/>
  <c r="U14" i="10"/>
  <c r="U6" i="10"/>
  <c r="W26" i="10"/>
  <c r="W22" i="10"/>
  <c r="W18" i="10"/>
  <c r="W14" i="10"/>
  <c r="W10" i="10"/>
  <c r="W6" i="10"/>
  <c r="Y27" i="10"/>
  <c r="Y23" i="10"/>
  <c r="Y19" i="10"/>
  <c r="Y15" i="10"/>
  <c r="Y11" i="10"/>
  <c r="Y7" i="10"/>
  <c r="AB4" i="10"/>
  <c r="AB12" i="10"/>
  <c r="AB20" i="10"/>
  <c r="AA3" i="10"/>
  <c r="AA20" i="10"/>
  <c r="AA12" i="10"/>
  <c r="E7" i="10"/>
  <c r="L3" i="10" l="1"/>
  <c r="K3" i="10"/>
  <c r="K5" i="10" l="1"/>
  <c r="K6" i="10"/>
  <c r="K7" i="10"/>
  <c r="K4" i="10"/>
  <c r="L6" i="10"/>
  <c r="L7" i="10"/>
  <c r="L4" i="10"/>
  <c r="L5" i="10"/>
</calcChain>
</file>

<file path=xl/sharedStrings.xml><?xml version="1.0" encoding="utf-8"?>
<sst xmlns="http://schemas.openxmlformats.org/spreadsheetml/2006/main" count="57" uniqueCount="38">
  <si>
    <t>BK7</t>
    <phoneticPr fontId="1"/>
  </si>
  <si>
    <t>BaK4</t>
    <phoneticPr fontId="1"/>
  </si>
  <si>
    <t>F2</t>
    <phoneticPr fontId="1"/>
  </si>
  <si>
    <t>SSKN5</t>
    <phoneticPr fontId="1"/>
  </si>
  <si>
    <t>LaKN13</t>
    <phoneticPr fontId="1"/>
  </si>
  <si>
    <t>LaK10</t>
    <phoneticPr fontId="1"/>
  </si>
  <si>
    <t>LaSFN30</t>
    <phoneticPr fontId="1"/>
  </si>
  <si>
    <t>SF57</t>
    <phoneticPr fontId="1"/>
  </si>
  <si>
    <t>SF59</t>
    <phoneticPr fontId="1"/>
  </si>
  <si>
    <t>BaSF11</t>
    <phoneticPr fontId="1"/>
  </si>
  <si>
    <t>S-TIH6</t>
    <phoneticPr fontId="1"/>
  </si>
  <si>
    <t>対物F値</t>
    <rPh sb="0" eb="2">
      <t>タイブツ</t>
    </rPh>
    <rPh sb="3" eb="4">
      <t>チ</t>
    </rPh>
    <phoneticPr fontId="1"/>
  </si>
  <si>
    <t>屈折率</t>
    <rPh sb="0" eb="2">
      <t>クッセツ</t>
    </rPh>
    <rPh sb="2" eb="3">
      <t>リツ</t>
    </rPh>
    <phoneticPr fontId="1"/>
  </si>
  <si>
    <t>硝材</t>
    <rPh sb="0" eb="2">
      <t>ショウザイ</t>
    </rPh>
    <phoneticPr fontId="1"/>
  </si>
  <si>
    <t>X</t>
    <phoneticPr fontId="1"/>
  </si>
  <si>
    <t>Y</t>
    <phoneticPr fontId="1"/>
  </si>
  <si>
    <t>プリズム硝材</t>
    <rPh sb="4" eb="6">
      <t>ショウザイ</t>
    </rPh>
    <phoneticPr fontId="1"/>
  </si>
  <si>
    <t>BaK4</t>
  </si>
  <si>
    <t>H2O(水)</t>
    <rPh sb="4" eb="5">
      <t>ミズ</t>
    </rPh>
    <phoneticPr fontId="1"/>
  </si>
  <si>
    <t>CaF2（蛍石）</t>
    <rPh sb="5" eb="7">
      <t>ホタルイシ</t>
    </rPh>
    <phoneticPr fontId="1"/>
  </si>
  <si>
    <t>３～10までの実数を入力</t>
    <rPh sb="7" eb="9">
      <t>ジッスウ</t>
    </rPh>
    <rPh sb="10" eb="12">
      <t>ニュウリョク</t>
    </rPh>
    <phoneticPr fontId="1"/>
  </si>
  <si>
    <t>プルダウンから選んで下さい</t>
    <rPh sb="7" eb="8">
      <t>エラ</t>
    </rPh>
    <rPh sb="10" eb="11">
      <t>クダ</t>
    </rPh>
    <phoneticPr fontId="1"/>
  </si>
  <si>
    <t>双眼鏡のプリズムによるケラレ計算</t>
    <rPh sb="0" eb="3">
      <t>ソウガンキョウ</t>
    </rPh>
    <rPh sb="14" eb="16">
      <t>ケイサン</t>
    </rPh>
    <phoneticPr fontId="1"/>
  </si>
  <si>
    <t>入射限界角：θ°</t>
    <rPh sb="0" eb="2">
      <t>ニュウシャ</t>
    </rPh>
    <rPh sb="2" eb="4">
      <t>ゲンカイ</t>
    </rPh>
    <rPh sb="4" eb="5">
      <t>カド</t>
    </rPh>
    <phoneticPr fontId="1"/>
  </si>
  <si>
    <t>臨界角：φ°</t>
    <rPh sb="0" eb="3">
      <t>リンカイカク</t>
    </rPh>
    <phoneticPr fontId="1"/>
  </si>
  <si>
    <t>視野中心プリズム入射最大半角：α°</t>
    <rPh sb="0" eb="2">
      <t>シヤ</t>
    </rPh>
    <rPh sb="2" eb="4">
      <t>チュウシン</t>
    </rPh>
    <rPh sb="8" eb="10">
      <t>ニュウシャ</t>
    </rPh>
    <rPh sb="10" eb="12">
      <t>サイダイ</t>
    </rPh>
    <rPh sb="12" eb="13">
      <t>ハン</t>
    </rPh>
    <rPh sb="13" eb="14">
      <t>カク</t>
    </rPh>
    <phoneticPr fontId="1"/>
  </si>
  <si>
    <t>実視界（°）</t>
    <rPh sb="0" eb="1">
      <t>ジツ</t>
    </rPh>
    <rPh sb="1" eb="3">
      <t>シカイ</t>
    </rPh>
    <phoneticPr fontId="1"/>
  </si>
  <si>
    <t>２°～20°までの実数を入力</t>
    <rPh sb="9" eb="11">
      <t>ジッスウ</t>
    </rPh>
    <rPh sb="12" eb="14">
      <t>ニュウリョク</t>
    </rPh>
    <phoneticPr fontId="1"/>
  </si>
  <si>
    <t>中心円</t>
    <rPh sb="0" eb="2">
      <t>チュウシン</t>
    </rPh>
    <rPh sb="2" eb="3">
      <t>エン</t>
    </rPh>
    <phoneticPr fontId="1"/>
  </si>
  <si>
    <t>矩形</t>
    <rPh sb="0" eb="2">
      <t>クケイ</t>
    </rPh>
    <phoneticPr fontId="1"/>
  </si>
  <si>
    <t>周辺円１</t>
    <rPh sb="0" eb="2">
      <t>シュウヘン</t>
    </rPh>
    <rPh sb="2" eb="3">
      <t>エン</t>
    </rPh>
    <phoneticPr fontId="1"/>
  </si>
  <si>
    <t>周辺円２</t>
    <rPh sb="0" eb="2">
      <t>シュウヘン</t>
    </rPh>
    <rPh sb="2" eb="3">
      <t>エン</t>
    </rPh>
    <phoneticPr fontId="1"/>
  </si>
  <si>
    <t>周辺円３</t>
    <rPh sb="0" eb="2">
      <t>シュウヘン</t>
    </rPh>
    <rPh sb="2" eb="3">
      <t>エン</t>
    </rPh>
    <phoneticPr fontId="1"/>
  </si>
  <si>
    <t>周辺円４</t>
    <rPh sb="0" eb="2">
      <t>シュウヘン</t>
    </rPh>
    <rPh sb="2" eb="3">
      <t>エン</t>
    </rPh>
    <phoneticPr fontId="1"/>
  </si>
  <si>
    <t>周辺円５</t>
    <rPh sb="0" eb="2">
      <t>シュウヘン</t>
    </rPh>
    <rPh sb="2" eb="3">
      <t>エン</t>
    </rPh>
    <phoneticPr fontId="1"/>
  </si>
  <si>
    <t>周辺円６</t>
    <rPh sb="0" eb="2">
      <t>シュウヘン</t>
    </rPh>
    <rPh sb="2" eb="3">
      <t>エン</t>
    </rPh>
    <phoneticPr fontId="1"/>
  </si>
  <si>
    <t>周辺円７</t>
    <rPh sb="0" eb="2">
      <t>シュウヘン</t>
    </rPh>
    <rPh sb="2" eb="3">
      <t>エン</t>
    </rPh>
    <phoneticPr fontId="1"/>
  </si>
  <si>
    <t>周辺円８</t>
    <rPh sb="0" eb="2">
      <t>シュウヘン</t>
    </rPh>
    <rPh sb="2" eb="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</si>
</sst>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"/>
    <numFmt numFmtId="178" formatCode="0.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B050"/>
      <name val="游ゴシック"/>
      <family val="2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11"/>
      <color rgb="FF0070C0"/>
      <name val="游ゴシック"/>
      <family val="3"/>
      <charset val="128"/>
      <scheme val="minor"/>
    </font>
    <font>
      <b/>
      <sz val="11"/>
      <color rgb="FFC0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0" fontId="2" fillId="3" borderId="7" xfId="0" applyFont="1" applyFill="1" applyBorder="1" applyAlignment="1">
      <alignment horizontal="left" vertical="center"/>
    </xf>
    <xf numFmtId="177" fontId="9" fillId="3" borderId="0" xfId="0" applyNumberFormat="1" applyFont="1" applyFill="1">
      <alignment vertical="center"/>
    </xf>
    <xf numFmtId="177" fontId="11" fillId="3" borderId="0" xfId="0" applyNumberFormat="1" applyFont="1" applyFill="1">
      <alignment vertical="center"/>
    </xf>
    <xf numFmtId="177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0" fillId="3" borderId="0" xfId="0" applyNumberFormat="1" applyFill="1">
      <alignment vertical="center"/>
    </xf>
    <xf numFmtId="178" fontId="2" fillId="3" borderId="4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2" fontId="2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0" xfId="0" applyFont="1" applyFill="1" applyAlignment="1">
      <alignment horizontal="center" vertical="center"/>
    </xf>
    <xf numFmtId="176" fontId="0" fillId="3" borderId="0" xfId="0" applyNumberFormat="1" applyFill="1">
      <alignment vertical="center"/>
    </xf>
    <xf numFmtId="176" fontId="2" fillId="3" borderId="0" xfId="0" applyNumberFormat="1" applyFont="1" applyFill="1">
      <alignment vertical="center"/>
    </xf>
    <xf numFmtId="177" fontId="0" fillId="3" borderId="0" xfId="0" applyNumberFormat="1" applyFill="1">
      <alignment vertical="center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6" xfId="0" applyFont="1" applyFill="1" applyBorder="1">
      <alignment vertical="center"/>
    </xf>
    <xf numFmtId="0" fontId="12" fillId="3" borderId="7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7" fontId="9" fillId="3" borderId="1" xfId="0" applyNumberFormat="1" applyFont="1" applyFill="1" applyBorder="1">
      <alignment vertical="center"/>
    </xf>
    <xf numFmtId="2" fontId="7" fillId="3" borderId="1" xfId="0" applyNumberFormat="1" applyFont="1" applyFill="1" applyBorder="1">
      <alignment vertical="center"/>
    </xf>
    <xf numFmtId="177" fontId="11" fillId="3" borderId="1" xfId="0" applyNumberFormat="1" applyFont="1" applyFill="1" applyBorder="1">
      <alignment vertical="center"/>
    </xf>
    <xf numFmtId="177" fontId="6" fillId="3" borderId="1" xfId="0" applyNumberFormat="1" applyFont="1" applyFill="1" applyBorder="1">
      <alignment vertical="center"/>
    </xf>
    <xf numFmtId="177" fontId="9" fillId="3" borderId="10" xfId="0" applyNumberFormat="1" applyFont="1" applyFill="1" applyBorder="1">
      <alignment vertical="center"/>
    </xf>
    <xf numFmtId="177" fontId="11" fillId="3" borderId="11" xfId="0" applyNumberFormat="1" applyFont="1" applyFill="1" applyBorder="1">
      <alignment vertical="center"/>
    </xf>
    <xf numFmtId="2" fontId="7" fillId="3" borderId="12" xfId="0" applyNumberFormat="1" applyFont="1" applyFill="1" applyBorder="1">
      <alignment vertical="center"/>
    </xf>
    <xf numFmtId="0" fontId="2" fillId="3" borderId="13" xfId="0" applyFont="1" applyFill="1" applyBorder="1" applyAlignment="1">
      <alignment horizontal="center" vertical="center"/>
    </xf>
    <xf numFmtId="0" fontId="0" fillId="3" borderId="14" xfId="0" applyFill="1" applyBorder="1">
      <alignment vertical="center"/>
    </xf>
    <xf numFmtId="2" fontId="0" fillId="3" borderId="15" xfId="0" applyNumberFormat="1" applyFill="1" applyBorder="1">
      <alignment vertical="center"/>
    </xf>
    <xf numFmtId="0" fontId="0" fillId="3" borderId="16" xfId="0" applyFill="1" applyBorder="1">
      <alignment vertical="center"/>
    </xf>
    <xf numFmtId="2" fontId="0" fillId="3" borderId="17" xfId="0" applyNumberFormat="1" applyFill="1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2" fontId="0" fillId="3" borderId="16" xfId="0" applyNumberFormat="1" applyFill="1" applyBorder="1">
      <alignment vertical="center"/>
    </xf>
    <xf numFmtId="2" fontId="0" fillId="3" borderId="18" xfId="0" applyNumberFormat="1" applyFill="1" applyBorder="1">
      <alignment vertical="center"/>
    </xf>
    <xf numFmtId="2" fontId="0" fillId="3" borderId="19" xfId="0" applyNumberFormat="1" applyFill="1" applyBorder="1">
      <alignment vertical="center"/>
    </xf>
    <xf numFmtId="177" fontId="2" fillId="3" borderId="1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EFCEFE"/>
      <color rgb="FFF4CEFE"/>
      <color rgb="FFFFCDF9"/>
      <color rgb="FFF7CEFE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727664166351544E-2"/>
          <c:y val="4.0978572964119886E-2"/>
          <c:w val="0.88636876446008395"/>
          <c:h val="0.73093560088006182"/>
        </c:manualLayout>
      </c:layout>
      <c:scatterChart>
        <c:scatterStyle val="lineMarker"/>
        <c:varyColors val="0"/>
        <c:ser>
          <c:idx val="0"/>
          <c:order val="0"/>
          <c:tx>
            <c:v>視野中心の射出瞳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Kerare!$I$3:$I$45</c:f>
              <c:numCache>
                <c:formatCode>0.000</c:formatCode>
                <c:ptCount val="43"/>
                <c:pt idx="0">
                  <c:v>7.9071627029584581</c:v>
                </c:pt>
                <c:pt idx="1">
                  <c:v>7.6377326674572519</c:v>
                </c:pt>
                <c:pt idx="2">
                  <c:v>6.8478037726188523</c:v>
                </c:pt>
                <c:pt idx="3">
                  <c:v>5.5912083672072761</c:v>
                </c:pt>
                <c:pt idx="4">
                  <c:v>3.95358135147923</c:v>
                </c:pt>
                <c:pt idx="5">
                  <c:v>2.0465243002499749</c:v>
                </c:pt>
                <c:pt idx="6">
                  <c:v>4.8437240841203116E-16</c:v>
                </c:pt>
                <c:pt idx="7">
                  <c:v>-2.0465243002499758</c:v>
                </c:pt>
                <c:pt idx="8">
                  <c:v>-3.9535813514792273</c:v>
                </c:pt>
                <c:pt idx="9">
                  <c:v>-5.5912083672072752</c:v>
                </c:pt>
                <c:pt idx="10">
                  <c:v>-6.8478037726188523</c:v>
                </c:pt>
                <c:pt idx="11">
                  <c:v>-7.637732667457251</c:v>
                </c:pt>
                <c:pt idx="12">
                  <c:v>-7.9071627029584581</c:v>
                </c:pt>
                <c:pt idx="13">
                  <c:v>-7.6377326674572519</c:v>
                </c:pt>
                <c:pt idx="14">
                  <c:v>-6.8478037726188514</c:v>
                </c:pt>
                <c:pt idx="15">
                  <c:v>-5.591208367207277</c:v>
                </c:pt>
                <c:pt idx="16">
                  <c:v>-3.9535813514792326</c:v>
                </c:pt>
                <c:pt idx="17">
                  <c:v>-2.046524300249974</c:v>
                </c:pt>
                <c:pt idx="18">
                  <c:v>-1.4531172252360934E-15</c:v>
                </c:pt>
                <c:pt idx="19">
                  <c:v>2.0465243002499713</c:v>
                </c:pt>
                <c:pt idx="20">
                  <c:v>3.95358135147923</c:v>
                </c:pt>
                <c:pt idx="21">
                  <c:v>5.5912083672072743</c:v>
                </c:pt>
                <c:pt idx="22">
                  <c:v>6.8478037726188496</c:v>
                </c:pt>
                <c:pt idx="23">
                  <c:v>7.6377326674572519</c:v>
                </c:pt>
                <c:pt idx="24">
                  <c:v>7.9071627029584581</c:v>
                </c:pt>
              </c:numCache>
            </c:numRef>
          </c:xVal>
          <c:yVal>
            <c:numRef>
              <c:f>Kerare!$J$3:$J$45</c:f>
              <c:numCache>
                <c:formatCode>0.000</c:formatCode>
                <c:ptCount val="43"/>
                <c:pt idx="0">
                  <c:v>0</c:v>
                </c:pt>
                <c:pt idx="1">
                  <c:v>2.0465243002499749</c:v>
                </c:pt>
                <c:pt idx="2">
                  <c:v>3.9535813514792286</c:v>
                </c:pt>
                <c:pt idx="3">
                  <c:v>5.5912083672072752</c:v>
                </c:pt>
                <c:pt idx="4">
                  <c:v>6.8478037726188514</c:v>
                </c:pt>
                <c:pt idx="5">
                  <c:v>7.6377326674572519</c:v>
                </c:pt>
                <c:pt idx="6">
                  <c:v>7.9071627029584581</c:v>
                </c:pt>
                <c:pt idx="7">
                  <c:v>7.6377326674572519</c:v>
                </c:pt>
                <c:pt idx="8">
                  <c:v>6.8478037726188523</c:v>
                </c:pt>
                <c:pt idx="9">
                  <c:v>5.5912083672072761</c:v>
                </c:pt>
                <c:pt idx="10">
                  <c:v>3.9535813514792286</c:v>
                </c:pt>
                <c:pt idx="11">
                  <c:v>2.0465243002499771</c:v>
                </c:pt>
                <c:pt idx="12">
                  <c:v>9.6874481682406232E-16</c:v>
                </c:pt>
                <c:pt idx="13">
                  <c:v>-2.0465243002499753</c:v>
                </c:pt>
                <c:pt idx="14">
                  <c:v>-3.95358135147923</c:v>
                </c:pt>
                <c:pt idx="15">
                  <c:v>-5.5912083672072752</c:v>
                </c:pt>
                <c:pt idx="16">
                  <c:v>-6.8478037726188496</c:v>
                </c:pt>
                <c:pt idx="17">
                  <c:v>-7.6377326674572519</c:v>
                </c:pt>
                <c:pt idx="18">
                  <c:v>-7.9071627029584581</c:v>
                </c:pt>
                <c:pt idx="19">
                  <c:v>-7.6377326674572528</c:v>
                </c:pt>
                <c:pt idx="20">
                  <c:v>-6.8478037726188514</c:v>
                </c:pt>
                <c:pt idx="21">
                  <c:v>-5.591208367207277</c:v>
                </c:pt>
                <c:pt idx="22">
                  <c:v>-3.9535813514792326</c:v>
                </c:pt>
                <c:pt idx="23">
                  <c:v>-2.0465243002499744</c:v>
                </c:pt>
                <c:pt idx="24">
                  <c:v>-1.9374896336481246E-15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AA-438D-B6FC-CA038A10903E}"/>
            </c:ext>
          </c:extLst>
        </c:ser>
        <c:ser>
          <c:idx val="1"/>
          <c:order val="1"/>
          <c:tx>
            <c:v>臨界反射する範囲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Kerare!$K$3:$K$7</c:f>
              <c:numCache>
                <c:formatCode>0.00</c:formatCode>
                <c:ptCount val="5"/>
                <c:pt idx="0">
                  <c:v>-8.4909219671484415</c:v>
                </c:pt>
                <c:pt idx="1">
                  <c:v>-8.4909219671484415</c:v>
                </c:pt>
                <c:pt idx="2">
                  <c:v>8.4909219671484415</c:v>
                </c:pt>
                <c:pt idx="3">
                  <c:v>8.4909219671484415</c:v>
                </c:pt>
                <c:pt idx="4">
                  <c:v>-8.4909219671484415</c:v>
                </c:pt>
              </c:numCache>
            </c:numRef>
          </c:xVal>
          <c:yVal>
            <c:numRef>
              <c:f>Kerare!$L$3:$L$7</c:f>
              <c:numCache>
                <c:formatCode>0.00</c:formatCode>
                <c:ptCount val="5"/>
                <c:pt idx="0">
                  <c:v>8.4909219671484415</c:v>
                </c:pt>
                <c:pt idx="1">
                  <c:v>-8.4909219671484415</c:v>
                </c:pt>
                <c:pt idx="2">
                  <c:v>-8.4909219671484415</c:v>
                </c:pt>
                <c:pt idx="3">
                  <c:v>8.4909219671484415</c:v>
                </c:pt>
                <c:pt idx="4">
                  <c:v>8.4909219671484415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AA-438D-B6FC-CA038A10903E}"/>
            </c:ext>
          </c:extLst>
        </c:ser>
        <c:ser>
          <c:idx val="2"/>
          <c:order val="2"/>
          <c:tx>
            <c:v>視野辺縁部の射出瞳</c:v>
          </c:tx>
          <c:spPr>
            <a:ln w="31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Kerare!$M$3:$M$45</c:f>
              <c:numCache>
                <c:formatCode>0.000</c:formatCode>
                <c:ptCount val="43"/>
                <c:pt idx="0">
                  <c:v>12.657162702958459</c:v>
                </c:pt>
                <c:pt idx="1">
                  <c:v>12.387732667457252</c:v>
                </c:pt>
                <c:pt idx="2">
                  <c:v>11.597803772618853</c:v>
                </c:pt>
                <c:pt idx="3">
                  <c:v>10.341208367207276</c:v>
                </c:pt>
                <c:pt idx="4">
                  <c:v>8.7035813514792295</c:v>
                </c:pt>
                <c:pt idx="5">
                  <c:v>6.7965243002499749</c:v>
                </c:pt>
                <c:pt idx="6">
                  <c:v>4.7500000000000009</c:v>
                </c:pt>
                <c:pt idx="7">
                  <c:v>2.7034756997500242</c:v>
                </c:pt>
                <c:pt idx="8">
                  <c:v>0.79641864852077271</c:v>
                </c:pt>
                <c:pt idx="9">
                  <c:v>-0.84120836720727521</c:v>
                </c:pt>
                <c:pt idx="10">
                  <c:v>-2.0978037726188523</c:v>
                </c:pt>
                <c:pt idx="11">
                  <c:v>-2.887732667457251</c:v>
                </c:pt>
                <c:pt idx="12">
                  <c:v>-3.1571627029584581</c:v>
                </c:pt>
                <c:pt idx="13">
                  <c:v>-2.8877326674572519</c:v>
                </c:pt>
                <c:pt idx="14">
                  <c:v>-2.0978037726188514</c:v>
                </c:pt>
                <c:pt idx="15">
                  <c:v>-0.84120836720727699</c:v>
                </c:pt>
                <c:pt idx="16">
                  <c:v>0.79641864852076738</c:v>
                </c:pt>
                <c:pt idx="17">
                  <c:v>2.703475699750026</c:v>
                </c:pt>
                <c:pt idx="18">
                  <c:v>4.7499999999999982</c:v>
                </c:pt>
                <c:pt idx="19">
                  <c:v>6.7965243002499713</c:v>
                </c:pt>
                <c:pt idx="20">
                  <c:v>8.7035813514792295</c:v>
                </c:pt>
                <c:pt idx="21">
                  <c:v>10.341208367207274</c:v>
                </c:pt>
                <c:pt idx="22">
                  <c:v>11.59780377261885</c:v>
                </c:pt>
                <c:pt idx="23">
                  <c:v>12.387732667457252</c:v>
                </c:pt>
                <c:pt idx="24">
                  <c:v>12.657162702958459</c:v>
                </c:pt>
              </c:numCache>
            </c:numRef>
          </c:xVal>
          <c:yVal>
            <c:numRef>
              <c:f>Kerare!$N$3:$N$45</c:f>
              <c:numCache>
                <c:formatCode>0.000</c:formatCode>
                <c:ptCount val="43"/>
                <c:pt idx="0">
                  <c:v>0</c:v>
                </c:pt>
                <c:pt idx="1">
                  <c:v>2.0465243002499749</c:v>
                </c:pt>
                <c:pt idx="2">
                  <c:v>3.9535813514792286</c:v>
                </c:pt>
                <c:pt idx="3">
                  <c:v>5.5912083672072752</c:v>
                </c:pt>
                <c:pt idx="4">
                  <c:v>6.8478037726188514</c:v>
                </c:pt>
                <c:pt idx="5">
                  <c:v>7.6377326674572519</c:v>
                </c:pt>
                <c:pt idx="6">
                  <c:v>7.9071627029584581</c:v>
                </c:pt>
                <c:pt idx="7">
                  <c:v>7.6377326674572519</c:v>
                </c:pt>
                <c:pt idx="8">
                  <c:v>6.8478037726188523</c:v>
                </c:pt>
                <c:pt idx="9">
                  <c:v>5.5912083672072761</c:v>
                </c:pt>
                <c:pt idx="10">
                  <c:v>3.9535813514792286</c:v>
                </c:pt>
                <c:pt idx="11">
                  <c:v>2.0465243002499771</c:v>
                </c:pt>
                <c:pt idx="12">
                  <c:v>9.6874481682406232E-16</c:v>
                </c:pt>
                <c:pt idx="13">
                  <c:v>-2.0465243002499753</c:v>
                </c:pt>
                <c:pt idx="14">
                  <c:v>-3.95358135147923</c:v>
                </c:pt>
                <c:pt idx="15">
                  <c:v>-5.5912083672072752</c:v>
                </c:pt>
                <c:pt idx="16">
                  <c:v>-6.8478037726188496</c:v>
                </c:pt>
                <c:pt idx="17">
                  <c:v>-7.6377326674572519</c:v>
                </c:pt>
                <c:pt idx="18">
                  <c:v>-7.9071627029584581</c:v>
                </c:pt>
                <c:pt idx="19">
                  <c:v>-7.6377326674572528</c:v>
                </c:pt>
                <c:pt idx="20">
                  <c:v>-6.8478037726188514</c:v>
                </c:pt>
                <c:pt idx="21">
                  <c:v>-5.591208367207277</c:v>
                </c:pt>
                <c:pt idx="22">
                  <c:v>-3.9535813514792326</c:v>
                </c:pt>
                <c:pt idx="23">
                  <c:v>-2.0465243002499744</c:v>
                </c:pt>
                <c:pt idx="24">
                  <c:v>-1.9374896336481246E-15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7C-41BE-9E96-0E497DC3B3F5}"/>
            </c:ext>
          </c:extLst>
        </c:ser>
        <c:ser>
          <c:idx val="3"/>
          <c:order val="3"/>
          <c:spPr>
            <a:ln w="31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Kerare!$O$3:$O$27</c:f>
              <c:numCache>
                <c:formatCode>0.000</c:formatCode>
                <c:ptCount val="25"/>
                <c:pt idx="0">
                  <c:v>11.265919913594558</c:v>
                </c:pt>
                <c:pt idx="1">
                  <c:v>10.996489878093353</c:v>
                </c:pt>
                <c:pt idx="2">
                  <c:v>10.206560983254953</c:v>
                </c:pt>
                <c:pt idx="3">
                  <c:v>8.9499655778433773</c:v>
                </c:pt>
                <c:pt idx="4">
                  <c:v>7.3123385621153307</c:v>
                </c:pt>
                <c:pt idx="5">
                  <c:v>5.4052815108860761</c:v>
                </c:pt>
                <c:pt idx="6">
                  <c:v>3.3587572106361017</c:v>
                </c:pt>
                <c:pt idx="7">
                  <c:v>1.3122329103861254</c:v>
                </c:pt>
                <c:pt idx="8">
                  <c:v>-0.59482414084312607</c:v>
                </c:pt>
                <c:pt idx="9">
                  <c:v>-2.232451156571174</c:v>
                </c:pt>
                <c:pt idx="10">
                  <c:v>-3.4890465619827511</c:v>
                </c:pt>
                <c:pt idx="11">
                  <c:v>-4.2789754568211498</c:v>
                </c:pt>
                <c:pt idx="12">
                  <c:v>-4.5484054923223569</c:v>
                </c:pt>
                <c:pt idx="13">
                  <c:v>-4.2789754568211507</c:v>
                </c:pt>
                <c:pt idx="14">
                  <c:v>-3.4890465619827502</c:v>
                </c:pt>
                <c:pt idx="15">
                  <c:v>-2.2324511565711758</c:v>
                </c:pt>
                <c:pt idx="16">
                  <c:v>-0.5948241408431314</c:v>
                </c:pt>
                <c:pt idx="17">
                  <c:v>1.3122329103861272</c:v>
                </c:pt>
                <c:pt idx="18">
                  <c:v>3.3587572106360999</c:v>
                </c:pt>
                <c:pt idx="19">
                  <c:v>5.4052815108860726</c:v>
                </c:pt>
                <c:pt idx="20">
                  <c:v>7.3123385621153307</c:v>
                </c:pt>
                <c:pt idx="21">
                  <c:v>8.9499655778433755</c:v>
                </c:pt>
                <c:pt idx="22">
                  <c:v>10.206560983254951</c:v>
                </c:pt>
                <c:pt idx="23">
                  <c:v>10.996489878093353</c:v>
                </c:pt>
                <c:pt idx="24">
                  <c:v>11.265919913594558</c:v>
                </c:pt>
              </c:numCache>
            </c:numRef>
          </c:xVal>
          <c:yVal>
            <c:numRef>
              <c:f>Kerare!$P$3:$P$27</c:f>
              <c:numCache>
                <c:formatCode>0.000</c:formatCode>
                <c:ptCount val="25"/>
                <c:pt idx="0">
                  <c:v>3.3587572106361012</c:v>
                </c:pt>
                <c:pt idx="1">
                  <c:v>5.4052815108860761</c:v>
                </c:pt>
                <c:pt idx="2">
                  <c:v>7.3123385621153298</c:v>
                </c:pt>
                <c:pt idx="3">
                  <c:v>8.9499655778433755</c:v>
                </c:pt>
                <c:pt idx="4">
                  <c:v>10.206560983254953</c:v>
                </c:pt>
                <c:pt idx="5">
                  <c:v>10.996489878093353</c:v>
                </c:pt>
                <c:pt idx="6">
                  <c:v>11.265919913594558</c:v>
                </c:pt>
                <c:pt idx="7">
                  <c:v>10.996489878093353</c:v>
                </c:pt>
                <c:pt idx="8">
                  <c:v>10.206560983254953</c:v>
                </c:pt>
                <c:pt idx="9">
                  <c:v>8.9499655778433773</c:v>
                </c:pt>
                <c:pt idx="10">
                  <c:v>7.3123385621153298</c:v>
                </c:pt>
                <c:pt idx="11">
                  <c:v>5.4052815108860788</c:v>
                </c:pt>
                <c:pt idx="12">
                  <c:v>3.3587572106361021</c:v>
                </c:pt>
                <c:pt idx="13">
                  <c:v>1.3122329103861259</c:v>
                </c:pt>
                <c:pt idx="14">
                  <c:v>-0.59482414084312873</c:v>
                </c:pt>
                <c:pt idx="15">
                  <c:v>-2.232451156571174</c:v>
                </c:pt>
                <c:pt idx="16">
                  <c:v>-3.4890465619827484</c:v>
                </c:pt>
                <c:pt idx="17">
                  <c:v>-4.2789754568211507</c:v>
                </c:pt>
                <c:pt idx="18">
                  <c:v>-4.5484054923223569</c:v>
                </c:pt>
                <c:pt idx="19">
                  <c:v>-4.2789754568211515</c:v>
                </c:pt>
                <c:pt idx="20">
                  <c:v>-3.4890465619827502</c:v>
                </c:pt>
                <c:pt idx="21">
                  <c:v>-2.2324511565711758</c:v>
                </c:pt>
                <c:pt idx="22">
                  <c:v>-0.5948241408431314</c:v>
                </c:pt>
                <c:pt idx="23">
                  <c:v>1.3122329103861268</c:v>
                </c:pt>
                <c:pt idx="24">
                  <c:v>3.3587572106360994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86-46B8-9AA5-3325818E5008}"/>
            </c:ext>
          </c:extLst>
        </c:ser>
        <c:ser>
          <c:idx val="4"/>
          <c:order val="4"/>
          <c:spPr>
            <a:ln w="31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Kerare!$Q$3:$Q$27</c:f>
              <c:numCache>
                <c:formatCode>0.000</c:formatCode>
                <c:ptCount val="25"/>
                <c:pt idx="0">
                  <c:v>7.9071627029584581</c:v>
                </c:pt>
                <c:pt idx="1">
                  <c:v>7.6377326674572519</c:v>
                </c:pt>
                <c:pt idx="2">
                  <c:v>6.8478037726188523</c:v>
                </c:pt>
                <c:pt idx="3">
                  <c:v>5.5912083672072761</c:v>
                </c:pt>
                <c:pt idx="4">
                  <c:v>3.95358135147923</c:v>
                </c:pt>
                <c:pt idx="5">
                  <c:v>2.0465243002499749</c:v>
                </c:pt>
                <c:pt idx="6">
                  <c:v>4.8437240841203116E-16</c:v>
                </c:pt>
                <c:pt idx="7">
                  <c:v>-2.0465243002499758</c:v>
                </c:pt>
                <c:pt idx="8">
                  <c:v>-3.9535813514792273</c:v>
                </c:pt>
                <c:pt idx="9">
                  <c:v>-5.5912083672072752</c:v>
                </c:pt>
                <c:pt idx="10">
                  <c:v>-6.8478037726188523</c:v>
                </c:pt>
                <c:pt idx="11">
                  <c:v>-7.637732667457251</c:v>
                </c:pt>
                <c:pt idx="12">
                  <c:v>-7.9071627029584581</c:v>
                </c:pt>
                <c:pt idx="13">
                  <c:v>-7.6377326674572519</c:v>
                </c:pt>
                <c:pt idx="14">
                  <c:v>-6.8478037726188514</c:v>
                </c:pt>
                <c:pt idx="15">
                  <c:v>-5.591208367207277</c:v>
                </c:pt>
                <c:pt idx="16">
                  <c:v>-3.9535813514792326</c:v>
                </c:pt>
                <c:pt idx="17">
                  <c:v>-2.046524300249974</c:v>
                </c:pt>
                <c:pt idx="18">
                  <c:v>-1.4531172252360934E-15</c:v>
                </c:pt>
                <c:pt idx="19">
                  <c:v>2.0465243002499713</c:v>
                </c:pt>
                <c:pt idx="20">
                  <c:v>3.95358135147923</c:v>
                </c:pt>
                <c:pt idx="21">
                  <c:v>5.5912083672072743</c:v>
                </c:pt>
                <c:pt idx="22">
                  <c:v>6.8478037726188496</c:v>
                </c:pt>
                <c:pt idx="23">
                  <c:v>7.6377326674572519</c:v>
                </c:pt>
                <c:pt idx="24">
                  <c:v>7.9071627029584581</c:v>
                </c:pt>
              </c:numCache>
            </c:numRef>
          </c:xVal>
          <c:yVal>
            <c:numRef>
              <c:f>Kerare!$R$3:$R$27</c:f>
              <c:numCache>
                <c:formatCode>0.000</c:formatCode>
                <c:ptCount val="25"/>
                <c:pt idx="0">
                  <c:v>4.75</c:v>
                </c:pt>
                <c:pt idx="1">
                  <c:v>6.7965243002499749</c:v>
                </c:pt>
                <c:pt idx="2">
                  <c:v>8.7035813514792295</c:v>
                </c:pt>
                <c:pt idx="3">
                  <c:v>10.341208367207276</c:v>
                </c:pt>
                <c:pt idx="4">
                  <c:v>11.597803772618851</c:v>
                </c:pt>
                <c:pt idx="5">
                  <c:v>12.387732667457252</c:v>
                </c:pt>
                <c:pt idx="6">
                  <c:v>12.657162702958459</c:v>
                </c:pt>
                <c:pt idx="7">
                  <c:v>12.387732667457252</c:v>
                </c:pt>
                <c:pt idx="8">
                  <c:v>11.597803772618853</c:v>
                </c:pt>
                <c:pt idx="9">
                  <c:v>10.341208367207276</c:v>
                </c:pt>
                <c:pt idx="10">
                  <c:v>8.7035813514792295</c:v>
                </c:pt>
                <c:pt idx="11">
                  <c:v>6.7965243002499776</c:v>
                </c:pt>
                <c:pt idx="12">
                  <c:v>4.7500000000000009</c:v>
                </c:pt>
                <c:pt idx="13">
                  <c:v>2.7034756997500247</c:v>
                </c:pt>
                <c:pt idx="14">
                  <c:v>0.79641864852077004</c:v>
                </c:pt>
                <c:pt idx="15">
                  <c:v>-0.84120836720727521</c:v>
                </c:pt>
                <c:pt idx="16">
                  <c:v>-2.0978037726188496</c:v>
                </c:pt>
                <c:pt idx="17">
                  <c:v>-2.8877326674572519</c:v>
                </c:pt>
                <c:pt idx="18">
                  <c:v>-3.1571627029584581</c:v>
                </c:pt>
                <c:pt idx="19">
                  <c:v>-2.8877326674572528</c:v>
                </c:pt>
                <c:pt idx="20">
                  <c:v>-2.0978037726188514</c:v>
                </c:pt>
                <c:pt idx="21">
                  <c:v>-0.84120836720727699</c:v>
                </c:pt>
                <c:pt idx="22">
                  <c:v>0.79641864852076738</c:v>
                </c:pt>
                <c:pt idx="23">
                  <c:v>2.7034756997500256</c:v>
                </c:pt>
                <c:pt idx="24">
                  <c:v>4.7499999999999982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86-46B8-9AA5-3325818E5008}"/>
            </c:ext>
          </c:extLst>
        </c:ser>
        <c:ser>
          <c:idx val="5"/>
          <c:order val="5"/>
          <c:spPr>
            <a:ln w="31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Kerare!$S$3:$S$27</c:f>
              <c:numCache>
                <c:formatCode>0.000</c:formatCode>
                <c:ptCount val="25"/>
                <c:pt idx="0">
                  <c:v>4.5484054923223569</c:v>
                </c:pt>
                <c:pt idx="1">
                  <c:v>4.2789754568211507</c:v>
                </c:pt>
                <c:pt idx="2">
                  <c:v>3.4890465619827511</c:v>
                </c:pt>
                <c:pt idx="3">
                  <c:v>2.2324511565711749</c:v>
                </c:pt>
                <c:pt idx="4">
                  <c:v>0.59482414084312873</c:v>
                </c:pt>
                <c:pt idx="5">
                  <c:v>-1.3122329103861263</c:v>
                </c:pt>
                <c:pt idx="6">
                  <c:v>-3.3587572106361008</c:v>
                </c:pt>
                <c:pt idx="7">
                  <c:v>-5.405281510886077</c:v>
                </c:pt>
                <c:pt idx="8">
                  <c:v>-7.312338562115329</c:v>
                </c:pt>
                <c:pt idx="9">
                  <c:v>-8.9499655778433755</c:v>
                </c:pt>
                <c:pt idx="10">
                  <c:v>-10.206560983254953</c:v>
                </c:pt>
                <c:pt idx="11">
                  <c:v>-10.996489878093353</c:v>
                </c:pt>
                <c:pt idx="12">
                  <c:v>-11.265919913594558</c:v>
                </c:pt>
                <c:pt idx="13">
                  <c:v>-10.996489878093353</c:v>
                </c:pt>
                <c:pt idx="14">
                  <c:v>-10.206560983254953</c:v>
                </c:pt>
                <c:pt idx="15">
                  <c:v>-8.9499655778433791</c:v>
                </c:pt>
                <c:pt idx="16">
                  <c:v>-7.3123385621153343</c:v>
                </c:pt>
                <c:pt idx="17">
                  <c:v>-5.4052815108860752</c:v>
                </c:pt>
                <c:pt idx="18">
                  <c:v>-3.3587572106361026</c:v>
                </c:pt>
                <c:pt idx="19">
                  <c:v>-1.3122329103861299</c:v>
                </c:pt>
                <c:pt idx="20">
                  <c:v>0.59482414084312873</c:v>
                </c:pt>
                <c:pt idx="21">
                  <c:v>2.2324511565711731</c:v>
                </c:pt>
                <c:pt idx="22">
                  <c:v>3.4890465619827484</c:v>
                </c:pt>
                <c:pt idx="23">
                  <c:v>4.2789754568211507</c:v>
                </c:pt>
                <c:pt idx="24">
                  <c:v>4.5484054923223569</c:v>
                </c:pt>
              </c:numCache>
            </c:numRef>
          </c:xVal>
          <c:yVal>
            <c:numRef>
              <c:f>Kerare!$T$3:$T$27</c:f>
              <c:numCache>
                <c:formatCode>0.000</c:formatCode>
                <c:ptCount val="25"/>
                <c:pt idx="0">
                  <c:v>3.3587572106361012</c:v>
                </c:pt>
                <c:pt idx="1">
                  <c:v>5.4052815108860761</c:v>
                </c:pt>
                <c:pt idx="2">
                  <c:v>7.3123385621153298</c:v>
                </c:pt>
                <c:pt idx="3">
                  <c:v>8.9499655778433755</c:v>
                </c:pt>
                <c:pt idx="4">
                  <c:v>10.206560983254953</c:v>
                </c:pt>
                <c:pt idx="5">
                  <c:v>10.996489878093353</c:v>
                </c:pt>
                <c:pt idx="6">
                  <c:v>11.265919913594558</c:v>
                </c:pt>
                <c:pt idx="7">
                  <c:v>10.996489878093353</c:v>
                </c:pt>
                <c:pt idx="8">
                  <c:v>10.206560983254953</c:v>
                </c:pt>
                <c:pt idx="9">
                  <c:v>8.9499655778433773</c:v>
                </c:pt>
                <c:pt idx="10">
                  <c:v>7.3123385621153298</c:v>
                </c:pt>
                <c:pt idx="11">
                  <c:v>5.4052815108860788</c:v>
                </c:pt>
                <c:pt idx="12">
                  <c:v>3.3587572106361021</c:v>
                </c:pt>
                <c:pt idx="13">
                  <c:v>1.3122329103861259</c:v>
                </c:pt>
                <c:pt idx="14">
                  <c:v>-0.59482414084312873</c:v>
                </c:pt>
                <c:pt idx="15">
                  <c:v>-2.232451156571174</c:v>
                </c:pt>
                <c:pt idx="16">
                  <c:v>-3.4890465619827484</c:v>
                </c:pt>
                <c:pt idx="17">
                  <c:v>-4.2789754568211507</c:v>
                </c:pt>
                <c:pt idx="18">
                  <c:v>-4.5484054923223569</c:v>
                </c:pt>
                <c:pt idx="19">
                  <c:v>-4.2789754568211515</c:v>
                </c:pt>
                <c:pt idx="20">
                  <c:v>-3.4890465619827502</c:v>
                </c:pt>
                <c:pt idx="21">
                  <c:v>-2.2324511565711758</c:v>
                </c:pt>
                <c:pt idx="22">
                  <c:v>-0.5948241408431314</c:v>
                </c:pt>
                <c:pt idx="23">
                  <c:v>1.3122329103861268</c:v>
                </c:pt>
                <c:pt idx="24">
                  <c:v>3.3587572106360994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E86-46B8-9AA5-3325818E5008}"/>
            </c:ext>
          </c:extLst>
        </c:ser>
        <c:ser>
          <c:idx val="6"/>
          <c:order val="6"/>
          <c:spPr>
            <a:ln w="31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Kerare!$U$3:$U$27</c:f>
              <c:numCache>
                <c:formatCode>0.000</c:formatCode>
                <c:ptCount val="25"/>
                <c:pt idx="0">
                  <c:v>3.1571627029584581</c:v>
                </c:pt>
                <c:pt idx="1">
                  <c:v>2.8877326674572519</c:v>
                </c:pt>
                <c:pt idx="2">
                  <c:v>2.0978037726188523</c:v>
                </c:pt>
                <c:pt idx="3">
                  <c:v>0.8412083672072761</c:v>
                </c:pt>
                <c:pt idx="4">
                  <c:v>-0.79641864852077004</c:v>
                </c:pt>
                <c:pt idx="5">
                  <c:v>-2.7034756997500251</c:v>
                </c:pt>
                <c:pt idx="6">
                  <c:v>-4.7499999999999991</c:v>
                </c:pt>
                <c:pt idx="7">
                  <c:v>-6.7965243002499758</c:v>
                </c:pt>
                <c:pt idx="8">
                  <c:v>-8.7035813514792277</c:v>
                </c:pt>
                <c:pt idx="9">
                  <c:v>-10.341208367207276</c:v>
                </c:pt>
                <c:pt idx="10">
                  <c:v>-11.597803772618853</c:v>
                </c:pt>
                <c:pt idx="11">
                  <c:v>-12.38773266745725</c:v>
                </c:pt>
                <c:pt idx="12">
                  <c:v>-12.657162702958459</c:v>
                </c:pt>
                <c:pt idx="13">
                  <c:v>-12.387732667457252</c:v>
                </c:pt>
                <c:pt idx="14">
                  <c:v>-11.597803772618851</c:v>
                </c:pt>
                <c:pt idx="15">
                  <c:v>-10.341208367207276</c:v>
                </c:pt>
                <c:pt idx="16">
                  <c:v>-8.7035813514792331</c:v>
                </c:pt>
                <c:pt idx="17">
                  <c:v>-6.796524300249974</c:v>
                </c:pt>
                <c:pt idx="18">
                  <c:v>-4.7500000000000018</c:v>
                </c:pt>
                <c:pt idx="19">
                  <c:v>-2.7034756997500287</c:v>
                </c:pt>
                <c:pt idx="20">
                  <c:v>-0.79641864852077004</c:v>
                </c:pt>
                <c:pt idx="21">
                  <c:v>0.84120836720727432</c:v>
                </c:pt>
                <c:pt idx="22">
                  <c:v>2.0978037726188496</c:v>
                </c:pt>
                <c:pt idx="23">
                  <c:v>2.8877326674572519</c:v>
                </c:pt>
                <c:pt idx="24">
                  <c:v>3.1571627029584581</c:v>
                </c:pt>
              </c:numCache>
            </c:numRef>
          </c:xVal>
          <c:yVal>
            <c:numRef>
              <c:f>Kerare!$V$3:$V$27</c:f>
              <c:numCache>
                <c:formatCode>0.000</c:formatCode>
                <c:ptCount val="25"/>
                <c:pt idx="0">
                  <c:v>0</c:v>
                </c:pt>
                <c:pt idx="1">
                  <c:v>2.0465243002499749</c:v>
                </c:pt>
                <c:pt idx="2">
                  <c:v>3.9535813514792286</c:v>
                </c:pt>
                <c:pt idx="3">
                  <c:v>5.5912083672072752</c:v>
                </c:pt>
                <c:pt idx="4">
                  <c:v>6.8478037726188514</c:v>
                </c:pt>
                <c:pt idx="5">
                  <c:v>7.6377326674572519</c:v>
                </c:pt>
                <c:pt idx="6">
                  <c:v>7.9071627029584581</c:v>
                </c:pt>
                <c:pt idx="7">
                  <c:v>7.6377326674572519</c:v>
                </c:pt>
                <c:pt idx="8">
                  <c:v>6.8478037726188523</c:v>
                </c:pt>
                <c:pt idx="9">
                  <c:v>5.5912083672072761</c:v>
                </c:pt>
                <c:pt idx="10">
                  <c:v>3.9535813514792286</c:v>
                </c:pt>
                <c:pt idx="11">
                  <c:v>2.0465243002499771</c:v>
                </c:pt>
                <c:pt idx="12">
                  <c:v>9.6874481682406232E-16</c:v>
                </c:pt>
                <c:pt idx="13">
                  <c:v>-2.0465243002499753</c:v>
                </c:pt>
                <c:pt idx="14">
                  <c:v>-3.95358135147923</c:v>
                </c:pt>
                <c:pt idx="15">
                  <c:v>-5.5912083672072752</c:v>
                </c:pt>
                <c:pt idx="16">
                  <c:v>-6.8478037726188496</c:v>
                </c:pt>
                <c:pt idx="17">
                  <c:v>-7.6377326674572519</c:v>
                </c:pt>
                <c:pt idx="18">
                  <c:v>-7.9071627029584581</c:v>
                </c:pt>
                <c:pt idx="19">
                  <c:v>-7.6377326674572528</c:v>
                </c:pt>
                <c:pt idx="20">
                  <c:v>-6.8478037726188514</c:v>
                </c:pt>
                <c:pt idx="21">
                  <c:v>-5.591208367207277</c:v>
                </c:pt>
                <c:pt idx="22">
                  <c:v>-3.9535813514792326</c:v>
                </c:pt>
                <c:pt idx="23">
                  <c:v>-2.0465243002499744</c:v>
                </c:pt>
                <c:pt idx="24">
                  <c:v>-1.9374896336481246E-15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E86-46B8-9AA5-3325818E5008}"/>
            </c:ext>
          </c:extLst>
        </c:ser>
        <c:ser>
          <c:idx val="7"/>
          <c:order val="7"/>
          <c:spPr>
            <a:ln w="31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Kerare!$W$3:$W$27</c:f>
              <c:numCache>
                <c:formatCode>0.000</c:formatCode>
                <c:ptCount val="25"/>
                <c:pt idx="0">
                  <c:v>4.5484054923223569</c:v>
                </c:pt>
                <c:pt idx="1">
                  <c:v>4.2789754568211507</c:v>
                </c:pt>
                <c:pt idx="2">
                  <c:v>3.4890465619827511</c:v>
                </c:pt>
                <c:pt idx="3">
                  <c:v>2.2324511565711749</c:v>
                </c:pt>
                <c:pt idx="4">
                  <c:v>0.59482414084312873</c:v>
                </c:pt>
                <c:pt idx="5">
                  <c:v>-1.3122329103861263</c:v>
                </c:pt>
                <c:pt idx="6">
                  <c:v>-3.3587572106361008</c:v>
                </c:pt>
                <c:pt idx="7">
                  <c:v>-5.405281510886077</c:v>
                </c:pt>
                <c:pt idx="8">
                  <c:v>-7.312338562115329</c:v>
                </c:pt>
                <c:pt idx="9">
                  <c:v>-8.9499655778433755</c:v>
                </c:pt>
                <c:pt idx="10">
                  <c:v>-10.206560983254953</c:v>
                </c:pt>
                <c:pt idx="11">
                  <c:v>-10.996489878093353</c:v>
                </c:pt>
                <c:pt idx="12">
                  <c:v>-11.265919913594558</c:v>
                </c:pt>
                <c:pt idx="13">
                  <c:v>-10.996489878093353</c:v>
                </c:pt>
                <c:pt idx="14">
                  <c:v>-10.206560983254953</c:v>
                </c:pt>
                <c:pt idx="15">
                  <c:v>-8.9499655778433791</c:v>
                </c:pt>
                <c:pt idx="16">
                  <c:v>-7.3123385621153343</c:v>
                </c:pt>
                <c:pt idx="17">
                  <c:v>-5.4052815108860752</c:v>
                </c:pt>
                <c:pt idx="18">
                  <c:v>-3.3587572106361026</c:v>
                </c:pt>
                <c:pt idx="19">
                  <c:v>-1.3122329103861299</c:v>
                </c:pt>
                <c:pt idx="20">
                  <c:v>0.59482414084312873</c:v>
                </c:pt>
                <c:pt idx="21">
                  <c:v>2.2324511565711731</c:v>
                </c:pt>
                <c:pt idx="22">
                  <c:v>3.4890465619827484</c:v>
                </c:pt>
                <c:pt idx="23">
                  <c:v>4.2789754568211507</c:v>
                </c:pt>
                <c:pt idx="24">
                  <c:v>4.5484054923223569</c:v>
                </c:pt>
              </c:numCache>
            </c:numRef>
          </c:xVal>
          <c:yVal>
            <c:numRef>
              <c:f>Kerare!$X$3:$X$27</c:f>
              <c:numCache>
                <c:formatCode>0.000</c:formatCode>
                <c:ptCount val="25"/>
                <c:pt idx="0">
                  <c:v>-3.3587572106361012</c:v>
                </c:pt>
                <c:pt idx="1">
                  <c:v>-1.3122329103861263</c:v>
                </c:pt>
                <c:pt idx="2">
                  <c:v>0.5948241408431274</c:v>
                </c:pt>
                <c:pt idx="3">
                  <c:v>2.232451156571174</c:v>
                </c:pt>
                <c:pt idx="4">
                  <c:v>3.4890465619827502</c:v>
                </c:pt>
                <c:pt idx="5">
                  <c:v>4.2789754568211507</c:v>
                </c:pt>
                <c:pt idx="6">
                  <c:v>4.5484054923223569</c:v>
                </c:pt>
                <c:pt idx="7">
                  <c:v>4.2789754568211507</c:v>
                </c:pt>
                <c:pt idx="8">
                  <c:v>3.4890465619827511</c:v>
                </c:pt>
                <c:pt idx="9">
                  <c:v>2.2324511565711749</c:v>
                </c:pt>
                <c:pt idx="10">
                  <c:v>0.5948241408431274</c:v>
                </c:pt>
                <c:pt idx="11">
                  <c:v>-1.3122329103861241</c:v>
                </c:pt>
                <c:pt idx="12">
                  <c:v>-3.3587572106361003</c:v>
                </c:pt>
                <c:pt idx="13">
                  <c:v>-5.405281510886077</c:v>
                </c:pt>
                <c:pt idx="14">
                  <c:v>-7.3123385621153307</c:v>
                </c:pt>
                <c:pt idx="15">
                  <c:v>-8.9499655778433755</c:v>
                </c:pt>
                <c:pt idx="16">
                  <c:v>-10.206560983254951</c:v>
                </c:pt>
                <c:pt idx="17">
                  <c:v>-10.996489878093353</c:v>
                </c:pt>
                <c:pt idx="18">
                  <c:v>-11.265919913594558</c:v>
                </c:pt>
                <c:pt idx="19">
                  <c:v>-10.996489878093353</c:v>
                </c:pt>
                <c:pt idx="20">
                  <c:v>-10.206560983254953</c:v>
                </c:pt>
                <c:pt idx="21">
                  <c:v>-8.9499655778433791</c:v>
                </c:pt>
                <c:pt idx="22">
                  <c:v>-7.3123385621153343</c:v>
                </c:pt>
                <c:pt idx="23">
                  <c:v>-5.4052815108860752</c:v>
                </c:pt>
                <c:pt idx="24">
                  <c:v>-3.358757210636103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E86-46B8-9AA5-3325818E5008}"/>
            </c:ext>
          </c:extLst>
        </c:ser>
        <c:ser>
          <c:idx val="8"/>
          <c:order val="8"/>
          <c:spPr>
            <a:ln w="31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Kerare!$Y$3:$Y$27</c:f>
              <c:numCache>
                <c:formatCode>0.000</c:formatCode>
                <c:ptCount val="25"/>
                <c:pt idx="0">
                  <c:v>7.9071627029584581</c:v>
                </c:pt>
                <c:pt idx="1">
                  <c:v>7.6377326674572519</c:v>
                </c:pt>
                <c:pt idx="2">
                  <c:v>6.8478037726188523</c:v>
                </c:pt>
                <c:pt idx="3">
                  <c:v>5.5912083672072761</c:v>
                </c:pt>
                <c:pt idx="4">
                  <c:v>3.95358135147923</c:v>
                </c:pt>
                <c:pt idx="5">
                  <c:v>2.0465243002499749</c:v>
                </c:pt>
                <c:pt idx="6">
                  <c:v>4.8437240841203116E-16</c:v>
                </c:pt>
                <c:pt idx="7">
                  <c:v>-2.0465243002499758</c:v>
                </c:pt>
                <c:pt idx="8">
                  <c:v>-3.9535813514792273</c:v>
                </c:pt>
                <c:pt idx="9">
                  <c:v>-5.5912083672072752</c:v>
                </c:pt>
                <c:pt idx="10">
                  <c:v>-6.8478037726188523</c:v>
                </c:pt>
                <c:pt idx="11">
                  <c:v>-7.637732667457251</c:v>
                </c:pt>
                <c:pt idx="12">
                  <c:v>-7.9071627029584581</c:v>
                </c:pt>
                <c:pt idx="13">
                  <c:v>-7.6377326674572519</c:v>
                </c:pt>
                <c:pt idx="14">
                  <c:v>-6.8478037726188514</c:v>
                </c:pt>
                <c:pt idx="15">
                  <c:v>-5.591208367207277</c:v>
                </c:pt>
                <c:pt idx="16">
                  <c:v>-3.9535813514792326</c:v>
                </c:pt>
                <c:pt idx="17">
                  <c:v>-2.046524300249974</c:v>
                </c:pt>
                <c:pt idx="18">
                  <c:v>-1.4531172252360934E-15</c:v>
                </c:pt>
                <c:pt idx="19">
                  <c:v>2.0465243002499713</c:v>
                </c:pt>
                <c:pt idx="20">
                  <c:v>3.95358135147923</c:v>
                </c:pt>
                <c:pt idx="21">
                  <c:v>5.5912083672072743</c:v>
                </c:pt>
                <c:pt idx="22">
                  <c:v>6.8478037726188496</c:v>
                </c:pt>
                <c:pt idx="23">
                  <c:v>7.6377326674572519</c:v>
                </c:pt>
                <c:pt idx="24">
                  <c:v>7.9071627029584581</c:v>
                </c:pt>
              </c:numCache>
            </c:numRef>
          </c:xVal>
          <c:yVal>
            <c:numRef>
              <c:f>Kerare!$Z$3:$Z$27</c:f>
              <c:numCache>
                <c:formatCode>0.000</c:formatCode>
                <c:ptCount val="25"/>
                <c:pt idx="0">
                  <c:v>-4.75</c:v>
                </c:pt>
                <c:pt idx="1">
                  <c:v>-2.7034756997500251</c:v>
                </c:pt>
                <c:pt idx="2">
                  <c:v>-0.79641864852077138</c:v>
                </c:pt>
                <c:pt idx="3">
                  <c:v>0.84120836720727521</c:v>
                </c:pt>
                <c:pt idx="4">
                  <c:v>2.0978037726188514</c:v>
                </c:pt>
                <c:pt idx="5">
                  <c:v>2.8877326674572519</c:v>
                </c:pt>
                <c:pt idx="6">
                  <c:v>3.1571627029584581</c:v>
                </c:pt>
                <c:pt idx="7">
                  <c:v>2.8877326674572519</c:v>
                </c:pt>
                <c:pt idx="8">
                  <c:v>2.0978037726188523</c:v>
                </c:pt>
                <c:pt idx="9">
                  <c:v>0.8412083672072761</c:v>
                </c:pt>
                <c:pt idx="10">
                  <c:v>-0.79641864852077138</c:v>
                </c:pt>
                <c:pt idx="11">
                  <c:v>-2.7034756997500229</c:v>
                </c:pt>
                <c:pt idx="12">
                  <c:v>-4.7499999999999991</c:v>
                </c:pt>
                <c:pt idx="13">
                  <c:v>-6.7965243002499758</c:v>
                </c:pt>
                <c:pt idx="14">
                  <c:v>-8.7035813514792295</c:v>
                </c:pt>
                <c:pt idx="15">
                  <c:v>-10.341208367207276</c:v>
                </c:pt>
                <c:pt idx="16">
                  <c:v>-11.59780377261885</c:v>
                </c:pt>
                <c:pt idx="17">
                  <c:v>-12.387732667457252</c:v>
                </c:pt>
                <c:pt idx="18">
                  <c:v>-12.657162702958459</c:v>
                </c:pt>
                <c:pt idx="19">
                  <c:v>-12.387732667457254</c:v>
                </c:pt>
                <c:pt idx="20">
                  <c:v>-11.597803772618851</c:v>
                </c:pt>
                <c:pt idx="21">
                  <c:v>-10.341208367207276</c:v>
                </c:pt>
                <c:pt idx="22">
                  <c:v>-8.7035813514792331</c:v>
                </c:pt>
                <c:pt idx="23">
                  <c:v>-6.796524300249974</c:v>
                </c:pt>
                <c:pt idx="24">
                  <c:v>-4.7500000000000018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E86-46B8-9AA5-3325818E5008}"/>
            </c:ext>
          </c:extLst>
        </c:ser>
        <c:ser>
          <c:idx val="9"/>
          <c:order val="9"/>
          <c:spPr>
            <a:ln w="31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Kerare!$AA$3:$AA$27</c:f>
              <c:numCache>
                <c:formatCode>0.000</c:formatCode>
                <c:ptCount val="25"/>
                <c:pt idx="0">
                  <c:v>11.265919913594558</c:v>
                </c:pt>
                <c:pt idx="1">
                  <c:v>10.996489878093353</c:v>
                </c:pt>
                <c:pt idx="2">
                  <c:v>10.206560983254953</c:v>
                </c:pt>
                <c:pt idx="3">
                  <c:v>8.9499655778433773</c:v>
                </c:pt>
                <c:pt idx="4">
                  <c:v>7.3123385621153307</c:v>
                </c:pt>
                <c:pt idx="5">
                  <c:v>5.4052815108860761</c:v>
                </c:pt>
                <c:pt idx="6">
                  <c:v>3.3587572106361017</c:v>
                </c:pt>
                <c:pt idx="7">
                  <c:v>1.3122329103861254</c:v>
                </c:pt>
                <c:pt idx="8">
                  <c:v>-0.59482414084312607</c:v>
                </c:pt>
                <c:pt idx="9">
                  <c:v>-2.232451156571174</c:v>
                </c:pt>
                <c:pt idx="10">
                  <c:v>-3.4890465619827511</c:v>
                </c:pt>
                <c:pt idx="11">
                  <c:v>-4.2789754568211498</c:v>
                </c:pt>
                <c:pt idx="12">
                  <c:v>-4.5484054923223569</c:v>
                </c:pt>
                <c:pt idx="13">
                  <c:v>-4.2789754568211507</c:v>
                </c:pt>
                <c:pt idx="14">
                  <c:v>-3.4890465619827502</c:v>
                </c:pt>
                <c:pt idx="15">
                  <c:v>-2.2324511565711758</c:v>
                </c:pt>
                <c:pt idx="16">
                  <c:v>-0.5948241408431314</c:v>
                </c:pt>
                <c:pt idx="17">
                  <c:v>1.3122329103861272</c:v>
                </c:pt>
                <c:pt idx="18">
                  <c:v>3.3587572106360999</c:v>
                </c:pt>
                <c:pt idx="19">
                  <c:v>5.4052815108860726</c:v>
                </c:pt>
                <c:pt idx="20">
                  <c:v>7.3123385621153307</c:v>
                </c:pt>
                <c:pt idx="21">
                  <c:v>8.9499655778433755</c:v>
                </c:pt>
                <c:pt idx="22">
                  <c:v>10.206560983254951</c:v>
                </c:pt>
                <c:pt idx="23">
                  <c:v>10.996489878093353</c:v>
                </c:pt>
                <c:pt idx="24">
                  <c:v>11.265919913594558</c:v>
                </c:pt>
              </c:numCache>
            </c:numRef>
          </c:xVal>
          <c:yVal>
            <c:numRef>
              <c:f>Kerare!$AB$3:$AB$27</c:f>
              <c:numCache>
                <c:formatCode>0.000</c:formatCode>
                <c:ptCount val="25"/>
                <c:pt idx="0">
                  <c:v>-3.3587572106361012</c:v>
                </c:pt>
                <c:pt idx="1">
                  <c:v>-1.3122329103861263</c:v>
                </c:pt>
                <c:pt idx="2">
                  <c:v>0.5948241408431274</c:v>
                </c:pt>
                <c:pt idx="3">
                  <c:v>2.232451156571174</c:v>
                </c:pt>
                <c:pt idx="4">
                  <c:v>3.4890465619827502</c:v>
                </c:pt>
                <c:pt idx="5">
                  <c:v>4.2789754568211507</c:v>
                </c:pt>
                <c:pt idx="6">
                  <c:v>4.5484054923223569</c:v>
                </c:pt>
                <c:pt idx="7">
                  <c:v>4.2789754568211507</c:v>
                </c:pt>
                <c:pt idx="8">
                  <c:v>3.4890465619827511</c:v>
                </c:pt>
                <c:pt idx="9">
                  <c:v>2.2324511565711749</c:v>
                </c:pt>
                <c:pt idx="10">
                  <c:v>0.5948241408431274</c:v>
                </c:pt>
                <c:pt idx="11">
                  <c:v>-1.3122329103861241</c:v>
                </c:pt>
                <c:pt idx="12">
                  <c:v>-3.3587572106361003</c:v>
                </c:pt>
                <c:pt idx="13">
                  <c:v>-5.405281510886077</c:v>
                </c:pt>
                <c:pt idx="14">
                  <c:v>-7.3123385621153307</c:v>
                </c:pt>
                <c:pt idx="15">
                  <c:v>-8.9499655778433755</c:v>
                </c:pt>
                <c:pt idx="16">
                  <c:v>-10.206560983254951</c:v>
                </c:pt>
                <c:pt idx="17">
                  <c:v>-10.996489878093353</c:v>
                </c:pt>
                <c:pt idx="18">
                  <c:v>-11.265919913594558</c:v>
                </c:pt>
                <c:pt idx="19">
                  <c:v>-10.996489878093353</c:v>
                </c:pt>
                <c:pt idx="20">
                  <c:v>-10.206560983254953</c:v>
                </c:pt>
                <c:pt idx="21">
                  <c:v>-8.9499655778433791</c:v>
                </c:pt>
                <c:pt idx="22">
                  <c:v>-7.3123385621153343</c:v>
                </c:pt>
                <c:pt idx="23">
                  <c:v>-5.4052815108860752</c:v>
                </c:pt>
                <c:pt idx="24">
                  <c:v>-3.358757210636103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E86-46B8-9AA5-3325818E5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067088"/>
        <c:axId val="552059168"/>
      </c:scatterChart>
      <c:valAx>
        <c:axId val="552067088"/>
        <c:scaling>
          <c:orientation val="minMax"/>
          <c:max val="30"/>
          <c:min val="-3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="1">
                    <a:solidFill>
                      <a:sysClr val="windowText" lastClr="000000"/>
                    </a:solidFill>
                  </a:rPr>
                  <a:t>角度（</a:t>
                </a:r>
                <a:r>
                  <a:rPr lang="en-US" altLang="ja-JP" sz="1400" b="1">
                    <a:solidFill>
                      <a:sysClr val="windowText" lastClr="000000"/>
                    </a:solidFill>
                  </a:rPr>
                  <a:t>°</a:t>
                </a:r>
                <a:r>
                  <a:rPr lang="ja-JP" altLang="en-US" sz="1400" b="1">
                    <a:solidFill>
                      <a:sysClr val="windowText" lastClr="000000"/>
                    </a:solidFill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7.9144187139090771E-2"/>
              <c:y val="0.460556183227289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 " sourceLinked="0"/>
        <c:majorTickMark val="none"/>
        <c:minorTickMark val="none"/>
        <c:tickLblPos val="nextTo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2059168"/>
        <c:crosses val="autoZero"/>
        <c:crossBetween val="midCat"/>
      </c:valAx>
      <c:valAx>
        <c:axId val="552059168"/>
        <c:scaling>
          <c:orientation val="minMax"/>
          <c:max val="30"/>
          <c:min val="-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 b="1">
                    <a:solidFill>
                      <a:sysClr val="windowText" lastClr="000000"/>
                    </a:solidFill>
                  </a:rPr>
                  <a:t>角度（</a:t>
                </a:r>
                <a:r>
                  <a:rPr lang="en-US" altLang="ja-JP" sz="1400" b="1">
                    <a:solidFill>
                      <a:sysClr val="windowText" lastClr="000000"/>
                    </a:solidFill>
                  </a:rPr>
                  <a:t>°</a:t>
                </a:r>
                <a:r>
                  <a:rPr lang="ja-JP" altLang="en-US" sz="1400" b="1">
                    <a:solidFill>
                      <a:sysClr val="windowText" lastClr="000000"/>
                    </a:solidFill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0.49960501031754084"/>
              <c:y val="0.609037204416166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 " sourceLinked="0"/>
        <c:majorTickMark val="none"/>
        <c:minorTickMark val="none"/>
        <c:tickLblPos val="nextTo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2067088"/>
        <c:crosses val="autoZero"/>
        <c:crossBetween val="midCat"/>
      </c:valAx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22271978394807856"/>
          <c:y val="0.80395567976848825"/>
          <c:w val="0.49960501031754084"/>
          <c:h val="0.1620693575565147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190515</xdr:colOff>
      <xdr:row>0</xdr:row>
      <xdr:rowOff>58565</xdr:rowOff>
    </xdr:from>
    <xdr:to>
      <xdr:col>14</xdr:col>
      <xdr:colOff>202930</xdr:colOff>
      <xdr:row>25</xdr:row>
      <xdr:rowOff>179293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673B9B-13CD-277B-E779-0BA812D9A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6E81C-4334-4B38-892F-D183AC1322C4}">
  <dimension ref="B1:AB94"/>
  <sheetViews>
    <sheetView tabSelected="1" zoomScale="85" zoomScaleNormal="85" zoomScaleSheetLayoutView="50" zoomScalePageLayoutView="50" workbookViewId="0">
      <selection activeCell="F13" sqref="F13"/>
    </sheetView>
  </sheetViews>
  <sheetFormatPr defaultRowHeight="18.75" x14ac:dyDescent="0.4"/>
  <cols>
    <col min="1" max="1" width="3.125" style="2" customWidth="1"/>
    <col min="2" max="2" width="9" style="2"/>
    <col min="3" max="3" width="13.375" style="2" customWidth="1"/>
    <col min="4" max="4" width="9" style="2"/>
    <col min="5" max="5" width="14.25" style="2" customWidth="1"/>
    <col min="6" max="6" width="33.75" style="2" customWidth="1"/>
    <col min="7" max="7" width="9" style="2"/>
    <col min="8" max="8" width="6.75" style="2" customWidth="1"/>
    <col min="9" max="21" width="9" style="2"/>
    <col min="22" max="22" width="8.375" style="2" customWidth="1"/>
    <col min="23" max="16384" width="9" style="2"/>
  </cols>
  <sheetData>
    <row r="1" spans="2:28" ht="26.25" thickBot="1" x14ac:dyDescent="0.45">
      <c r="B1" s="1" t="s">
        <v>22</v>
      </c>
      <c r="H1" s="16"/>
      <c r="I1" s="34" t="s">
        <v>28</v>
      </c>
      <c r="J1" s="34"/>
      <c r="K1" s="34" t="s">
        <v>29</v>
      </c>
      <c r="L1" s="34"/>
      <c r="M1" s="34" t="s">
        <v>30</v>
      </c>
      <c r="N1" s="34"/>
      <c r="O1" s="34" t="s">
        <v>31</v>
      </c>
      <c r="P1" s="34"/>
      <c r="Q1" s="34" t="s">
        <v>32</v>
      </c>
      <c r="R1" s="34"/>
      <c r="S1" s="34" t="s">
        <v>33</v>
      </c>
      <c r="T1" s="34"/>
      <c r="U1" s="34" t="s">
        <v>34</v>
      </c>
      <c r="V1" s="34"/>
      <c r="W1" s="34" t="s">
        <v>35</v>
      </c>
      <c r="X1" s="34"/>
      <c r="Y1" s="34" t="s">
        <v>36</v>
      </c>
      <c r="Z1" s="34"/>
      <c r="AA1" s="34" t="s">
        <v>37</v>
      </c>
      <c r="AB1" s="34"/>
    </row>
    <row r="2" spans="2:28" x14ac:dyDescent="0.4">
      <c r="B2" s="30" t="s">
        <v>11</v>
      </c>
      <c r="C2" s="31"/>
      <c r="D2" s="31"/>
      <c r="E2" s="21">
        <v>3.6</v>
      </c>
      <c r="F2" s="24" t="s">
        <v>20</v>
      </c>
      <c r="H2" s="35"/>
      <c r="I2" s="36" t="s">
        <v>14</v>
      </c>
      <c r="J2" s="36" t="s">
        <v>15</v>
      </c>
      <c r="K2" s="37" t="s">
        <v>14</v>
      </c>
      <c r="L2" s="38" t="s">
        <v>15</v>
      </c>
      <c r="M2" s="39" t="s">
        <v>14</v>
      </c>
      <c r="N2" s="39" t="s">
        <v>15</v>
      </c>
      <c r="O2" s="40" t="s">
        <v>14</v>
      </c>
      <c r="P2" s="40" t="s">
        <v>15</v>
      </c>
      <c r="Q2" s="39" t="s">
        <v>14</v>
      </c>
      <c r="R2" s="39" t="s">
        <v>15</v>
      </c>
      <c r="S2" s="40" t="s">
        <v>14</v>
      </c>
      <c r="T2" s="40" t="s">
        <v>15</v>
      </c>
      <c r="U2" s="39" t="s">
        <v>14</v>
      </c>
      <c r="V2" s="39" t="s">
        <v>15</v>
      </c>
      <c r="W2" s="40" t="s">
        <v>14</v>
      </c>
      <c r="X2" s="40" t="s">
        <v>15</v>
      </c>
      <c r="Y2" s="39" t="s">
        <v>14</v>
      </c>
      <c r="Z2" s="39" t="s">
        <v>15</v>
      </c>
      <c r="AA2" s="40" t="s">
        <v>14</v>
      </c>
      <c r="AB2" s="40" t="s">
        <v>15</v>
      </c>
    </row>
    <row r="3" spans="2:28" x14ac:dyDescent="0.4">
      <c r="B3" s="32" t="s">
        <v>16</v>
      </c>
      <c r="C3" s="33"/>
      <c r="D3" s="33"/>
      <c r="E3" s="22" t="s">
        <v>17</v>
      </c>
      <c r="F3" s="25" t="s">
        <v>21</v>
      </c>
      <c r="H3" s="35">
        <v>0</v>
      </c>
      <c r="I3" s="41">
        <f>$E$8*COS(RADIANS(H3))</f>
        <v>7.9071627029584581</v>
      </c>
      <c r="J3" s="41">
        <f>$E$8*SIN(RADIANS(H3))</f>
        <v>0</v>
      </c>
      <c r="K3" s="42">
        <f>-$E$7</f>
        <v>-8.4909219671484415</v>
      </c>
      <c r="L3" s="42">
        <f>$E$7</f>
        <v>8.4909219671484415</v>
      </c>
      <c r="M3" s="43">
        <f t="shared" ref="M3:M27" si="0">$E$8*COS(RADIANS($H3))+$E$4/2</f>
        <v>12.657162702958459</v>
      </c>
      <c r="N3" s="43">
        <f t="shared" ref="N3:N27" si="1">$E$8*SIN(RADIANS($H3))</f>
        <v>0</v>
      </c>
      <c r="O3" s="44">
        <f t="shared" ref="O3:O27" si="2">$E$8*COS(RADIANS($H3))+$E$4/2^1.5</f>
        <v>11.265919913594558</v>
      </c>
      <c r="P3" s="44">
        <f t="shared" ref="P3:P27" si="3">$E$8*SIN(RADIANS($H3))+$E$4/2^1.5</f>
        <v>3.3587572106361012</v>
      </c>
      <c r="Q3" s="43">
        <f t="shared" ref="Q3:Q27" si="4">$E$8*COS(RADIANS($H3))</f>
        <v>7.9071627029584581</v>
      </c>
      <c r="R3" s="43">
        <f t="shared" ref="R3:R27" si="5">$E$8*SIN(RADIANS($H3))+$E$4/2</f>
        <v>4.75</v>
      </c>
      <c r="S3" s="44">
        <f t="shared" ref="S3:S27" si="6">$E$8*COS(RADIANS($H3))-$E$4/2^1.5</f>
        <v>4.5484054923223569</v>
      </c>
      <c r="T3" s="44">
        <f t="shared" ref="T3:T27" si="7">$E$8*SIN(RADIANS($H3))+$E$4/2^1.5</f>
        <v>3.3587572106361012</v>
      </c>
      <c r="U3" s="43">
        <f t="shared" ref="U3:U27" si="8">$E$8*COS(RADIANS($H3))-$E$4/2</f>
        <v>3.1571627029584581</v>
      </c>
      <c r="V3" s="43">
        <f t="shared" ref="V3:V27" si="9">$E$8*SIN(RADIANS($H3))</f>
        <v>0</v>
      </c>
      <c r="W3" s="44">
        <f t="shared" ref="W3:W27" si="10">$E$8*COS(RADIANS($H3))-$E$4/2^1.5</f>
        <v>4.5484054923223569</v>
      </c>
      <c r="X3" s="44">
        <f t="shared" ref="X3:X27" si="11">$E$8*SIN(RADIANS($H3))-$E$4/2^1.5</f>
        <v>-3.3587572106361012</v>
      </c>
      <c r="Y3" s="43">
        <f t="shared" ref="Y3:Y27" si="12">$E$8*COS(RADIANS($H3))</f>
        <v>7.9071627029584581</v>
      </c>
      <c r="Z3" s="43">
        <f t="shared" ref="Z3:Z27" si="13">$E$8*SIN(RADIANS($H3))-$E$4/2</f>
        <v>-4.75</v>
      </c>
      <c r="AA3" s="44">
        <f t="shared" ref="AA3:AA27" si="14">$E$8*COS(RADIANS($H3))+$E$4/2^1.5</f>
        <v>11.265919913594558</v>
      </c>
      <c r="AB3" s="44">
        <f t="shared" ref="AB3:AB27" si="15">$E$8*SIN(RADIANS($H3))-$E$4/2^1.5</f>
        <v>-3.3587572106361012</v>
      </c>
    </row>
    <row r="4" spans="2:28" x14ac:dyDescent="0.4">
      <c r="B4" s="32" t="s">
        <v>26</v>
      </c>
      <c r="C4" s="33"/>
      <c r="D4" s="33"/>
      <c r="E4" s="23">
        <v>9.5</v>
      </c>
      <c r="F4" s="25" t="s">
        <v>27</v>
      </c>
      <c r="H4" s="35">
        <v>15</v>
      </c>
      <c r="I4" s="41">
        <f t="shared" ref="I4:I27" si="16">$E$8*COS(RADIANS(H4))</f>
        <v>7.6377326674572519</v>
      </c>
      <c r="J4" s="41">
        <f t="shared" ref="J4:J27" si="17">$E$8*SIN(RADIANS(H4))</f>
        <v>2.0465243002499749</v>
      </c>
      <c r="K4" s="42">
        <f>K3</f>
        <v>-8.4909219671484415</v>
      </c>
      <c r="L4" s="42">
        <f>-L3</f>
        <v>-8.4909219671484415</v>
      </c>
      <c r="M4" s="43">
        <f t="shared" si="0"/>
        <v>12.387732667457252</v>
      </c>
      <c r="N4" s="43">
        <f t="shared" si="1"/>
        <v>2.0465243002499749</v>
      </c>
      <c r="O4" s="44">
        <f t="shared" si="2"/>
        <v>10.996489878093353</v>
      </c>
      <c r="P4" s="44">
        <f t="shared" si="3"/>
        <v>5.4052815108860761</v>
      </c>
      <c r="Q4" s="43">
        <f t="shared" si="4"/>
        <v>7.6377326674572519</v>
      </c>
      <c r="R4" s="43">
        <f t="shared" si="5"/>
        <v>6.7965243002499749</v>
      </c>
      <c r="S4" s="44">
        <f t="shared" si="6"/>
        <v>4.2789754568211507</v>
      </c>
      <c r="T4" s="44">
        <f t="shared" si="7"/>
        <v>5.4052815108860761</v>
      </c>
      <c r="U4" s="43">
        <f t="shared" si="8"/>
        <v>2.8877326674572519</v>
      </c>
      <c r="V4" s="43">
        <f t="shared" si="9"/>
        <v>2.0465243002499749</v>
      </c>
      <c r="W4" s="44">
        <f t="shared" si="10"/>
        <v>4.2789754568211507</v>
      </c>
      <c r="X4" s="44">
        <f t="shared" si="11"/>
        <v>-1.3122329103861263</v>
      </c>
      <c r="Y4" s="43">
        <f t="shared" si="12"/>
        <v>7.6377326674572519</v>
      </c>
      <c r="Z4" s="43">
        <f t="shared" si="13"/>
        <v>-2.7034756997500251</v>
      </c>
      <c r="AA4" s="44">
        <f t="shared" si="14"/>
        <v>10.996489878093353</v>
      </c>
      <c r="AB4" s="44">
        <f t="shared" si="15"/>
        <v>-1.3122329103861263</v>
      </c>
    </row>
    <row r="5" spans="2:28" x14ac:dyDescent="0.4">
      <c r="B5" s="26" t="s">
        <v>12</v>
      </c>
      <c r="C5" s="27"/>
      <c r="D5" s="27"/>
      <c r="E5" s="7">
        <f>CHOOSE(MATCH(E3,{"H2O(水)","CaF2（蛍石）","BK7","BaK4","F2","SSKN5","LaKN13","LaK10","BaSF11","LaSFN30","SF57","SF59","S-TIH6","","任意"},0),L15,L16,L17,L18,L19,L20,L21,L22,L23,L24,L25,L26,L27,#REF!,#REF!)</f>
        <v>1.5688299999999999</v>
      </c>
      <c r="F5" s="4"/>
      <c r="H5" s="35">
        <v>30</v>
      </c>
      <c r="I5" s="41">
        <f t="shared" si="16"/>
        <v>6.8478037726188523</v>
      </c>
      <c r="J5" s="41">
        <f t="shared" si="17"/>
        <v>3.9535813514792286</v>
      </c>
      <c r="K5" s="42">
        <f>-K3</f>
        <v>8.4909219671484415</v>
      </c>
      <c r="L5" s="42">
        <f>-L3</f>
        <v>-8.4909219671484415</v>
      </c>
      <c r="M5" s="43">
        <f t="shared" si="0"/>
        <v>11.597803772618853</v>
      </c>
      <c r="N5" s="43">
        <f t="shared" si="1"/>
        <v>3.9535813514792286</v>
      </c>
      <c r="O5" s="44">
        <f t="shared" si="2"/>
        <v>10.206560983254953</v>
      </c>
      <c r="P5" s="44">
        <f t="shared" si="3"/>
        <v>7.3123385621153298</v>
      </c>
      <c r="Q5" s="43">
        <f t="shared" si="4"/>
        <v>6.8478037726188523</v>
      </c>
      <c r="R5" s="43">
        <f t="shared" si="5"/>
        <v>8.7035813514792295</v>
      </c>
      <c r="S5" s="44">
        <f t="shared" si="6"/>
        <v>3.4890465619827511</v>
      </c>
      <c r="T5" s="44">
        <f t="shared" si="7"/>
        <v>7.3123385621153298</v>
      </c>
      <c r="U5" s="43">
        <f t="shared" si="8"/>
        <v>2.0978037726188523</v>
      </c>
      <c r="V5" s="43">
        <f t="shared" si="9"/>
        <v>3.9535813514792286</v>
      </c>
      <c r="W5" s="44">
        <f t="shared" si="10"/>
        <v>3.4890465619827511</v>
      </c>
      <c r="X5" s="44">
        <f t="shared" si="11"/>
        <v>0.5948241408431274</v>
      </c>
      <c r="Y5" s="43">
        <f t="shared" si="12"/>
        <v>6.8478037726188523</v>
      </c>
      <c r="Z5" s="43">
        <f t="shared" si="13"/>
        <v>-0.79641864852077138</v>
      </c>
      <c r="AA5" s="44">
        <f t="shared" si="14"/>
        <v>10.206560983254953</v>
      </c>
      <c r="AB5" s="44">
        <f t="shared" si="15"/>
        <v>0.5948241408431274</v>
      </c>
    </row>
    <row r="6" spans="2:28" x14ac:dyDescent="0.4">
      <c r="B6" s="26" t="s">
        <v>24</v>
      </c>
      <c r="C6" s="27"/>
      <c r="D6" s="27"/>
      <c r="E6" s="8">
        <f>DEGREES(ASIN(1/E5))</f>
        <v>39.599531804703815</v>
      </c>
      <c r="F6" s="4"/>
      <c r="H6" s="35">
        <v>45</v>
      </c>
      <c r="I6" s="41">
        <f t="shared" si="16"/>
        <v>5.5912083672072761</v>
      </c>
      <c r="J6" s="41">
        <f t="shared" si="17"/>
        <v>5.5912083672072752</v>
      </c>
      <c r="K6" s="42">
        <f>-K3</f>
        <v>8.4909219671484415</v>
      </c>
      <c r="L6" s="42">
        <f>L3</f>
        <v>8.4909219671484415</v>
      </c>
      <c r="M6" s="43">
        <f t="shared" si="0"/>
        <v>10.341208367207276</v>
      </c>
      <c r="N6" s="43">
        <f t="shared" si="1"/>
        <v>5.5912083672072752</v>
      </c>
      <c r="O6" s="44">
        <f t="shared" si="2"/>
        <v>8.9499655778433773</v>
      </c>
      <c r="P6" s="44">
        <f t="shared" si="3"/>
        <v>8.9499655778433755</v>
      </c>
      <c r="Q6" s="43">
        <f t="shared" si="4"/>
        <v>5.5912083672072761</v>
      </c>
      <c r="R6" s="43">
        <f t="shared" si="5"/>
        <v>10.341208367207276</v>
      </c>
      <c r="S6" s="44">
        <f t="shared" si="6"/>
        <v>2.2324511565711749</v>
      </c>
      <c r="T6" s="44">
        <f t="shared" si="7"/>
        <v>8.9499655778433755</v>
      </c>
      <c r="U6" s="43">
        <f t="shared" si="8"/>
        <v>0.8412083672072761</v>
      </c>
      <c r="V6" s="43">
        <f t="shared" si="9"/>
        <v>5.5912083672072752</v>
      </c>
      <c r="W6" s="44">
        <f t="shared" si="10"/>
        <v>2.2324511565711749</v>
      </c>
      <c r="X6" s="44">
        <f t="shared" si="11"/>
        <v>2.232451156571174</v>
      </c>
      <c r="Y6" s="43">
        <f t="shared" si="12"/>
        <v>5.5912083672072761</v>
      </c>
      <c r="Z6" s="43">
        <f t="shared" si="13"/>
        <v>0.84120836720727521</v>
      </c>
      <c r="AA6" s="44">
        <f t="shared" si="14"/>
        <v>8.9499655778433773</v>
      </c>
      <c r="AB6" s="44">
        <f t="shared" si="15"/>
        <v>2.232451156571174</v>
      </c>
    </row>
    <row r="7" spans="2:28" ht="20.25" customHeight="1" x14ac:dyDescent="0.4">
      <c r="B7" s="26" t="s">
        <v>23</v>
      </c>
      <c r="C7" s="27"/>
      <c r="D7" s="27"/>
      <c r="E7" s="8">
        <f>DEGREES(ASIN(E5*SIN(RADIANS(45-E6))))</f>
        <v>8.4909219671484415</v>
      </c>
      <c r="F7" s="4"/>
      <c r="H7" s="35">
        <v>60</v>
      </c>
      <c r="I7" s="41">
        <f t="shared" si="16"/>
        <v>3.95358135147923</v>
      </c>
      <c r="J7" s="41">
        <f t="shared" si="17"/>
        <v>6.8478037726188514</v>
      </c>
      <c r="K7" s="47">
        <f>K3</f>
        <v>-8.4909219671484415</v>
      </c>
      <c r="L7" s="47">
        <f>L3</f>
        <v>8.4909219671484415</v>
      </c>
      <c r="M7" s="43">
        <f t="shared" si="0"/>
        <v>8.7035813514792295</v>
      </c>
      <c r="N7" s="43">
        <f t="shared" si="1"/>
        <v>6.8478037726188514</v>
      </c>
      <c r="O7" s="44">
        <f t="shared" si="2"/>
        <v>7.3123385621153307</v>
      </c>
      <c r="P7" s="44">
        <f t="shared" si="3"/>
        <v>10.206560983254953</v>
      </c>
      <c r="Q7" s="43">
        <f t="shared" si="4"/>
        <v>3.95358135147923</v>
      </c>
      <c r="R7" s="43">
        <f t="shared" si="5"/>
        <v>11.597803772618851</v>
      </c>
      <c r="S7" s="44">
        <f t="shared" si="6"/>
        <v>0.59482414084312873</v>
      </c>
      <c r="T7" s="44">
        <f t="shared" si="7"/>
        <v>10.206560983254953</v>
      </c>
      <c r="U7" s="43">
        <f t="shared" si="8"/>
        <v>-0.79641864852077004</v>
      </c>
      <c r="V7" s="43">
        <f t="shared" si="9"/>
        <v>6.8478037726188514</v>
      </c>
      <c r="W7" s="44">
        <f t="shared" si="10"/>
        <v>0.59482414084312873</v>
      </c>
      <c r="X7" s="44">
        <f t="shared" si="11"/>
        <v>3.4890465619827502</v>
      </c>
      <c r="Y7" s="43">
        <f t="shared" si="12"/>
        <v>3.95358135147923</v>
      </c>
      <c r="Z7" s="43">
        <f t="shared" si="13"/>
        <v>2.0978037726188514</v>
      </c>
      <c r="AA7" s="44">
        <f t="shared" si="14"/>
        <v>7.3123385621153307</v>
      </c>
      <c r="AB7" s="44">
        <f t="shared" si="15"/>
        <v>3.4890465619827502</v>
      </c>
    </row>
    <row r="8" spans="2:28" ht="20.25" customHeight="1" x14ac:dyDescent="0.4">
      <c r="B8" s="26" t="s">
        <v>25</v>
      </c>
      <c r="C8" s="27"/>
      <c r="D8" s="27"/>
      <c r="E8" s="7">
        <f>DEGREES(ATAN(1/E2/2))</f>
        <v>7.9071627029584581</v>
      </c>
      <c r="F8" s="4"/>
      <c r="H8" s="35">
        <v>75</v>
      </c>
      <c r="I8" s="41">
        <f t="shared" si="16"/>
        <v>2.0465243002499749</v>
      </c>
      <c r="J8" s="45">
        <f t="shared" si="17"/>
        <v>7.6377326674572519</v>
      </c>
      <c r="K8" s="49"/>
      <c r="L8" s="50"/>
      <c r="M8" s="46">
        <f t="shared" si="0"/>
        <v>6.7965243002499749</v>
      </c>
      <c r="N8" s="43">
        <f t="shared" si="1"/>
        <v>7.6377326674572519</v>
      </c>
      <c r="O8" s="44">
        <f t="shared" si="2"/>
        <v>5.4052815108860761</v>
      </c>
      <c r="P8" s="44">
        <f t="shared" si="3"/>
        <v>10.996489878093353</v>
      </c>
      <c r="Q8" s="43">
        <f t="shared" si="4"/>
        <v>2.0465243002499749</v>
      </c>
      <c r="R8" s="43">
        <f t="shared" si="5"/>
        <v>12.387732667457252</v>
      </c>
      <c r="S8" s="44">
        <f t="shared" si="6"/>
        <v>-1.3122329103861263</v>
      </c>
      <c r="T8" s="44">
        <f t="shared" si="7"/>
        <v>10.996489878093353</v>
      </c>
      <c r="U8" s="43">
        <f t="shared" si="8"/>
        <v>-2.7034756997500251</v>
      </c>
      <c r="V8" s="43">
        <f t="shared" si="9"/>
        <v>7.6377326674572519</v>
      </c>
      <c r="W8" s="44">
        <f t="shared" si="10"/>
        <v>-1.3122329103861263</v>
      </c>
      <c r="X8" s="44">
        <f t="shared" si="11"/>
        <v>4.2789754568211507</v>
      </c>
      <c r="Y8" s="43">
        <f t="shared" si="12"/>
        <v>2.0465243002499749</v>
      </c>
      <c r="Z8" s="43">
        <f t="shared" si="13"/>
        <v>2.8877326674572519</v>
      </c>
      <c r="AA8" s="44">
        <f t="shared" si="14"/>
        <v>5.4052815108860761</v>
      </c>
      <c r="AB8" s="44">
        <f t="shared" si="15"/>
        <v>4.2789754568211507</v>
      </c>
    </row>
    <row r="9" spans="2:28" ht="20.25" customHeight="1" thickBot="1" x14ac:dyDescent="0.45">
      <c r="B9" s="28"/>
      <c r="C9" s="29"/>
      <c r="D9" s="29"/>
      <c r="E9" s="10"/>
      <c r="F9" s="11"/>
      <c r="H9" s="35">
        <v>90</v>
      </c>
      <c r="I9" s="41">
        <f t="shared" si="16"/>
        <v>4.8437240841203116E-16</v>
      </c>
      <c r="J9" s="45">
        <f t="shared" si="17"/>
        <v>7.9071627029584581</v>
      </c>
      <c r="K9" s="51"/>
      <c r="L9" s="52"/>
      <c r="M9" s="46">
        <f t="shared" si="0"/>
        <v>4.7500000000000009</v>
      </c>
      <c r="N9" s="43">
        <f t="shared" si="1"/>
        <v>7.9071627029584581</v>
      </c>
      <c r="O9" s="44">
        <f t="shared" si="2"/>
        <v>3.3587572106361017</v>
      </c>
      <c r="P9" s="44">
        <f t="shared" si="3"/>
        <v>11.265919913594558</v>
      </c>
      <c r="Q9" s="43">
        <f t="shared" si="4"/>
        <v>4.8437240841203116E-16</v>
      </c>
      <c r="R9" s="43">
        <f t="shared" si="5"/>
        <v>12.657162702958459</v>
      </c>
      <c r="S9" s="44">
        <f t="shared" si="6"/>
        <v>-3.3587572106361008</v>
      </c>
      <c r="T9" s="44">
        <f t="shared" si="7"/>
        <v>11.265919913594558</v>
      </c>
      <c r="U9" s="43">
        <f t="shared" si="8"/>
        <v>-4.7499999999999991</v>
      </c>
      <c r="V9" s="43">
        <f t="shared" si="9"/>
        <v>7.9071627029584581</v>
      </c>
      <c r="W9" s="44">
        <f t="shared" si="10"/>
        <v>-3.3587572106361008</v>
      </c>
      <c r="X9" s="44">
        <f t="shared" si="11"/>
        <v>4.5484054923223569</v>
      </c>
      <c r="Y9" s="43">
        <f t="shared" si="12"/>
        <v>4.8437240841203116E-16</v>
      </c>
      <c r="Z9" s="43">
        <f t="shared" si="13"/>
        <v>3.1571627029584581</v>
      </c>
      <c r="AA9" s="44">
        <f t="shared" si="14"/>
        <v>3.3587572106361017</v>
      </c>
      <c r="AB9" s="44">
        <f t="shared" si="15"/>
        <v>4.5484054923223569</v>
      </c>
    </row>
    <row r="10" spans="2:28" ht="20.25" customHeight="1" x14ac:dyDescent="0.4">
      <c r="B10" s="12"/>
      <c r="C10" s="12"/>
      <c r="D10" s="12"/>
      <c r="E10" s="13"/>
      <c r="F10" s="3"/>
      <c r="H10" s="35">
        <v>105</v>
      </c>
      <c r="I10" s="41">
        <f t="shared" si="16"/>
        <v>-2.0465243002499758</v>
      </c>
      <c r="J10" s="45">
        <f t="shared" si="17"/>
        <v>7.6377326674572519</v>
      </c>
      <c r="K10" s="53"/>
      <c r="L10" s="54"/>
      <c r="M10" s="46">
        <f t="shared" si="0"/>
        <v>2.7034756997500242</v>
      </c>
      <c r="N10" s="43">
        <f t="shared" si="1"/>
        <v>7.6377326674572519</v>
      </c>
      <c r="O10" s="44">
        <f t="shared" si="2"/>
        <v>1.3122329103861254</v>
      </c>
      <c r="P10" s="44">
        <f t="shared" si="3"/>
        <v>10.996489878093353</v>
      </c>
      <c r="Q10" s="43">
        <f t="shared" si="4"/>
        <v>-2.0465243002499758</v>
      </c>
      <c r="R10" s="43">
        <f t="shared" si="5"/>
        <v>12.387732667457252</v>
      </c>
      <c r="S10" s="44">
        <f t="shared" si="6"/>
        <v>-5.405281510886077</v>
      </c>
      <c r="T10" s="44">
        <f t="shared" si="7"/>
        <v>10.996489878093353</v>
      </c>
      <c r="U10" s="43">
        <f t="shared" si="8"/>
        <v>-6.7965243002499758</v>
      </c>
      <c r="V10" s="43">
        <f t="shared" si="9"/>
        <v>7.6377326674572519</v>
      </c>
      <c r="W10" s="44">
        <f t="shared" si="10"/>
        <v>-5.405281510886077</v>
      </c>
      <c r="X10" s="44">
        <f t="shared" si="11"/>
        <v>4.2789754568211507</v>
      </c>
      <c r="Y10" s="43">
        <f t="shared" si="12"/>
        <v>-2.0465243002499758</v>
      </c>
      <c r="Z10" s="43">
        <f t="shared" si="13"/>
        <v>2.8877326674572519</v>
      </c>
      <c r="AA10" s="44">
        <f t="shared" si="14"/>
        <v>1.3122329103861254</v>
      </c>
      <c r="AB10" s="44">
        <f t="shared" si="15"/>
        <v>4.2789754568211507</v>
      </c>
    </row>
    <row r="11" spans="2:28" ht="20.25" customHeight="1" x14ac:dyDescent="0.4">
      <c r="B11" s="12"/>
      <c r="C11" s="12"/>
      <c r="D11" s="12"/>
      <c r="E11" s="13"/>
      <c r="F11" s="3"/>
      <c r="H11" s="35">
        <v>120</v>
      </c>
      <c r="I11" s="41">
        <f t="shared" si="16"/>
        <v>-3.9535813514792273</v>
      </c>
      <c r="J11" s="45">
        <f t="shared" si="17"/>
        <v>6.8478037726188523</v>
      </c>
      <c r="K11" s="55"/>
      <c r="L11" s="52"/>
      <c r="M11" s="46">
        <f t="shared" si="0"/>
        <v>0.79641864852077271</v>
      </c>
      <c r="N11" s="43">
        <f t="shared" si="1"/>
        <v>6.8478037726188523</v>
      </c>
      <c r="O11" s="44">
        <f t="shared" si="2"/>
        <v>-0.59482414084312607</v>
      </c>
      <c r="P11" s="44">
        <f t="shared" si="3"/>
        <v>10.206560983254953</v>
      </c>
      <c r="Q11" s="43">
        <f t="shared" si="4"/>
        <v>-3.9535813514792273</v>
      </c>
      <c r="R11" s="43">
        <f t="shared" si="5"/>
        <v>11.597803772618853</v>
      </c>
      <c r="S11" s="44">
        <f t="shared" si="6"/>
        <v>-7.312338562115329</v>
      </c>
      <c r="T11" s="44">
        <f t="shared" si="7"/>
        <v>10.206560983254953</v>
      </c>
      <c r="U11" s="43">
        <f t="shared" si="8"/>
        <v>-8.7035813514792277</v>
      </c>
      <c r="V11" s="43">
        <f t="shared" si="9"/>
        <v>6.8478037726188523</v>
      </c>
      <c r="W11" s="44">
        <f t="shared" si="10"/>
        <v>-7.312338562115329</v>
      </c>
      <c r="X11" s="44">
        <f t="shared" si="11"/>
        <v>3.4890465619827511</v>
      </c>
      <c r="Y11" s="43">
        <f t="shared" si="12"/>
        <v>-3.9535813514792273</v>
      </c>
      <c r="Z11" s="43">
        <f t="shared" si="13"/>
        <v>2.0978037726188523</v>
      </c>
      <c r="AA11" s="44">
        <f t="shared" si="14"/>
        <v>-0.59482414084312607</v>
      </c>
      <c r="AB11" s="44">
        <f t="shared" si="15"/>
        <v>3.4890465619827511</v>
      </c>
    </row>
    <row r="12" spans="2:28" ht="20.25" customHeight="1" x14ac:dyDescent="0.4">
      <c r="B12" s="12"/>
      <c r="E12" s="13"/>
      <c r="F12" s="3"/>
      <c r="G12" s="15"/>
      <c r="H12" s="35">
        <v>135</v>
      </c>
      <c r="I12" s="41">
        <f>$E$8*COS(RADIANS(H12))</f>
        <v>-5.5912083672072752</v>
      </c>
      <c r="J12" s="45">
        <f t="shared" si="17"/>
        <v>5.5912083672072761</v>
      </c>
      <c r="K12" s="55"/>
      <c r="L12" s="52"/>
      <c r="M12" s="46">
        <f t="shared" si="0"/>
        <v>-0.84120836720727521</v>
      </c>
      <c r="N12" s="43">
        <f t="shared" si="1"/>
        <v>5.5912083672072761</v>
      </c>
      <c r="O12" s="44">
        <f t="shared" si="2"/>
        <v>-2.232451156571174</v>
      </c>
      <c r="P12" s="44">
        <f t="shared" si="3"/>
        <v>8.9499655778433773</v>
      </c>
      <c r="Q12" s="43">
        <f t="shared" si="4"/>
        <v>-5.5912083672072752</v>
      </c>
      <c r="R12" s="43">
        <f t="shared" si="5"/>
        <v>10.341208367207276</v>
      </c>
      <c r="S12" s="44">
        <f t="shared" si="6"/>
        <v>-8.9499655778433755</v>
      </c>
      <c r="T12" s="44">
        <f t="shared" si="7"/>
        <v>8.9499655778433773</v>
      </c>
      <c r="U12" s="43">
        <f t="shared" si="8"/>
        <v>-10.341208367207276</v>
      </c>
      <c r="V12" s="43">
        <f t="shared" si="9"/>
        <v>5.5912083672072761</v>
      </c>
      <c r="W12" s="44">
        <f t="shared" si="10"/>
        <v>-8.9499655778433755</v>
      </c>
      <c r="X12" s="44">
        <f t="shared" si="11"/>
        <v>2.2324511565711749</v>
      </c>
      <c r="Y12" s="43">
        <f t="shared" si="12"/>
        <v>-5.5912083672072752</v>
      </c>
      <c r="Z12" s="43">
        <f t="shared" si="13"/>
        <v>0.8412083672072761</v>
      </c>
      <c r="AA12" s="44">
        <f t="shared" si="14"/>
        <v>-2.232451156571174</v>
      </c>
      <c r="AB12" s="44">
        <f t="shared" si="15"/>
        <v>2.2324511565711749</v>
      </c>
    </row>
    <row r="13" spans="2:28" ht="20.25" customHeight="1" x14ac:dyDescent="0.4">
      <c r="B13" s="12"/>
      <c r="E13" s="13"/>
      <c r="F13" s="3"/>
      <c r="G13" s="15"/>
      <c r="H13" s="35">
        <v>150</v>
      </c>
      <c r="I13" s="41">
        <f t="shared" si="16"/>
        <v>-6.8478037726188523</v>
      </c>
      <c r="J13" s="45">
        <f t="shared" si="17"/>
        <v>3.9535813514792286</v>
      </c>
      <c r="K13" s="56"/>
      <c r="L13" s="57"/>
      <c r="M13" s="46">
        <f t="shared" si="0"/>
        <v>-2.0978037726188523</v>
      </c>
      <c r="N13" s="43">
        <f t="shared" si="1"/>
        <v>3.9535813514792286</v>
      </c>
      <c r="O13" s="44">
        <f t="shared" si="2"/>
        <v>-3.4890465619827511</v>
      </c>
      <c r="P13" s="44">
        <f t="shared" si="3"/>
        <v>7.3123385621153298</v>
      </c>
      <c r="Q13" s="43">
        <f t="shared" si="4"/>
        <v>-6.8478037726188523</v>
      </c>
      <c r="R13" s="43">
        <f t="shared" si="5"/>
        <v>8.7035813514792295</v>
      </c>
      <c r="S13" s="44">
        <f t="shared" si="6"/>
        <v>-10.206560983254953</v>
      </c>
      <c r="T13" s="44">
        <f t="shared" si="7"/>
        <v>7.3123385621153298</v>
      </c>
      <c r="U13" s="43">
        <f t="shared" si="8"/>
        <v>-11.597803772618853</v>
      </c>
      <c r="V13" s="43">
        <f t="shared" si="9"/>
        <v>3.9535813514792286</v>
      </c>
      <c r="W13" s="44">
        <f t="shared" si="10"/>
        <v>-10.206560983254953</v>
      </c>
      <c r="X13" s="44">
        <f t="shared" si="11"/>
        <v>0.5948241408431274</v>
      </c>
      <c r="Y13" s="43">
        <f t="shared" si="12"/>
        <v>-6.8478037726188523</v>
      </c>
      <c r="Z13" s="43">
        <f t="shared" si="13"/>
        <v>-0.79641864852077138</v>
      </c>
      <c r="AA13" s="44">
        <f t="shared" si="14"/>
        <v>-3.4890465619827511</v>
      </c>
      <c r="AB13" s="44">
        <f t="shared" si="15"/>
        <v>0.5948241408431274</v>
      </c>
    </row>
    <row r="14" spans="2:28" ht="20.25" customHeight="1" x14ac:dyDescent="0.4">
      <c r="B14" s="12"/>
      <c r="E14" s="13"/>
      <c r="F14" s="3"/>
      <c r="G14" s="15"/>
      <c r="H14" s="35">
        <v>165</v>
      </c>
      <c r="I14" s="41">
        <f t="shared" si="16"/>
        <v>-7.637732667457251</v>
      </c>
      <c r="J14" s="41">
        <f t="shared" si="17"/>
        <v>2.0465243002499771</v>
      </c>
      <c r="K14" s="48" t="s">
        <v>13</v>
      </c>
      <c r="L14" s="48" t="s">
        <v>12</v>
      </c>
      <c r="M14" s="43">
        <f t="shared" si="0"/>
        <v>-2.887732667457251</v>
      </c>
      <c r="N14" s="43">
        <f t="shared" si="1"/>
        <v>2.0465243002499771</v>
      </c>
      <c r="O14" s="44">
        <f t="shared" si="2"/>
        <v>-4.2789754568211498</v>
      </c>
      <c r="P14" s="44">
        <f t="shared" si="3"/>
        <v>5.4052815108860788</v>
      </c>
      <c r="Q14" s="43">
        <f t="shared" si="4"/>
        <v>-7.637732667457251</v>
      </c>
      <c r="R14" s="43">
        <f t="shared" si="5"/>
        <v>6.7965243002499776</v>
      </c>
      <c r="S14" s="44">
        <f t="shared" si="6"/>
        <v>-10.996489878093353</v>
      </c>
      <c r="T14" s="44">
        <f t="shared" si="7"/>
        <v>5.4052815108860788</v>
      </c>
      <c r="U14" s="43">
        <f t="shared" si="8"/>
        <v>-12.38773266745725</v>
      </c>
      <c r="V14" s="43">
        <f t="shared" si="9"/>
        <v>2.0465243002499771</v>
      </c>
      <c r="W14" s="44">
        <f t="shared" si="10"/>
        <v>-10.996489878093353</v>
      </c>
      <c r="X14" s="44">
        <f t="shared" si="11"/>
        <v>-1.3122329103861241</v>
      </c>
      <c r="Y14" s="43">
        <f t="shared" si="12"/>
        <v>-7.637732667457251</v>
      </c>
      <c r="Z14" s="43">
        <f t="shared" si="13"/>
        <v>-2.7034756997500229</v>
      </c>
      <c r="AA14" s="44">
        <f t="shared" si="14"/>
        <v>-4.2789754568211498</v>
      </c>
      <c r="AB14" s="44">
        <f t="shared" si="15"/>
        <v>-1.3122329103861241</v>
      </c>
    </row>
    <row r="15" spans="2:28" ht="20.25" customHeight="1" x14ac:dyDescent="0.4">
      <c r="E15" s="14"/>
      <c r="F15" s="14"/>
      <c r="H15" s="35">
        <v>180</v>
      </c>
      <c r="I15" s="41">
        <f t="shared" si="16"/>
        <v>-7.9071627029584581</v>
      </c>
      <c r="J15" s="41">
        <f t="shared" si="17"/>
        <v>9.6874481682406232E-16</v>
      </c>
      <c r="K15" s="16" t="s">
        <v>18</v>
      </c>
      <c r="L15" s="58">
        <v>1.333</v>
      </c>
      <c r="M15" s="43">
        <f t="shared" si="0"/>
        <v>-3.1571627029584581</v>
      </c>
      <c r="N15" s="43">
        <f t="shared" si="1"/>
        <v>9.6874481682406232E-16</v>
      </c>
      <c r="O15" s="44">
        <f t="shared" si="2"/>
        <v>-4.5484054923223569</v>
      </c>
      <c r="P15" s="44">
        <f t="shared" si="3"/>
        <v>3.3587572106361021</v>
      </c>
      <c r="Q15" s="43">
        <f t="shared" si="4"/>
        <v>-7.9071627029584581</v>
      </c>
      <c r="R15" s="43">
        <f t="shared" si="5"/>
        <v>4.7500000000000009</v>
      </c>
      <c r="S15" s="44">
        <f t="shared" si="6"/>
        <v>-11.265919913594558</v>
      </c>
      <c r="T15" s="44">
        <f t="shared" si="7"/>
        <v>3.3587572106361021</v>
      </c>
      <c r="U15" s="43">
        <f t="shared" si="8"/>
        <v>-12.657162702958459</v>
      </c>
      <c r="V15" s="43">
        <f t="shared" si="9"/>
        <v>9.6874481682406232E-16</v>
      </c>
      <c r="W15" s="44">
        <f t="shared" si="10"/>
        <v>-11.265919913594558</v>
      </c>
      <c r="X15" s="44">
        <f t="shared" si="11"/>
        <v>-3.3587572106361003</v>
      </c>
      <c r="Y15" s="43">
        <f t="shared" si="12"/>
        <v>-7.9071627029584581</v>
      </c>
      <c r="Z15" s="43">
        <f t="shared" si="13"/>
        <v>-4.7499999999999991</v>
      </c>
      <c r="AA15" s="44">
        <f t="shared" si="14"/>
        <v>-4.5484054923223569</v>
      </c>
      <c r="AB15" s="44">
        <f t="shared" si="15"/>
        <v>-3.3587572106361003</v>
      </c>
    </row>
    <row r="16" spans="2:28" x14ac:dyDescent="0.4">
      <c r="F16" s="17"/>
      <c r="G16" s="14"/>
      <c r="H16" s="35">
        <v>195</v>
      </c>
      <c r="I16" s="41">
        <f t="shared" si="16"/>
        <v>-7.6377326674572519</v>
      </c>
      <c r="J16" s="41">
        <f t="shared" si="17"/>
        <v>-2.0465243002499753</v>
      </c>
      <c r="K16" s="16" t="s">
        <v>19</v>
      </c>
      <c r="L16" s="58">
        <v>1.4339999999999999</v>
      </c>
      <c r="M16" s="43">
        <f t="shared" si="0"/>
        <v>-2.8877326674572519</v>
      </c>
      <c r="N16" s="43">
        <f t="shared" si="1"/>
        <v>-2.0465243002499753</v>
      </c>
      <c r="O16" s="44">
        <f t="shared" si="2"/>
        <v>-4.2789754568211507</v>
      </c>
      <c r="P16" s="44">
        <f t="shared" si="3"/>
        <v>1.3122329103861259</v>
      </c>
      <c r="Q16" s="43">
        <f t="shared" si="4"/>
        <v>-7.6377326674572519</v>
      </c>
      <c r="R16" s="43">
        <f t="shared" si="5"/>
        <v>2.7034756997500247</v>
      </c>
      <c r="S16" s="44">
        <f t="shared" si="6"/>
        <v>-10.996489878093353</v>
      </c>
      <c r="T16" s="44">
        <f t="shared" si="7"/>
        <v>1.3122329103861259</v>
      </c>
      <c r="U16" s="43">
        <f t="shared" si="8"/>
        <v>-12.387732667457252</v>
      </c>
      <c r="V16" s="43">
        <f t="shared" si="9"/>
        <v>-2.0465243002499753</v>
      </c>
      <c r="W16" s="44">
        <f t="shared" si="10"/>
        <v>-10.996489878093353</v>
      </c>
      <c r="X16" s="44">
        <f t="shared" si="11"/>
        <v>-5.405281510886077</v>
      </c>
      <c r="Y16" s="43">
        <f t="shared" si="12"/>
        <v>-7.6377326674572519</v>
      </c>
      <c r="Z16" s="43">
        <f t="shared" si="13"/>
        <v>-6.7965243002499758</v>
      </c>
      <c r="AA16" s="44">
        <f t="shared" si="14"/>
        <v>-4.2789754568211507</v>
      </c>
      <c r="AB16" s="44">
        <f t="shared" si="15"/>
        <v>-5.405281510886077</v>
      </c>
    </row>
    <row r="17" spans="2:28" x14ac:dyDescent="0.4">
      <c r="E17" s="18"/>
      <c r="F17" s="19"/>
      <c r="H17" s="35">
        <v>210</v>
      </c>
      <c r="I17" s="41">
        <f t="shared" si="16"/>
        <v>-6.8478037726188514</v>
      </c>
      <c r="J17" s="41">
        <f t="shared" si="17"/>
        <v>-3.95358135147923</v>
      </c>
      <c r="K17" s="16" t="s">
        <v>0</v>
      </c>
      <c r="L17" s="58">
        <v>1.5167999999999999</v>
      </c>
      <c r="M17" s="43">
        <f t="shared" si="0"/>
        <v>-2.0978037726188514</v>
      </c>
      <c r="N17" s="43">
        <f t="shared" si="1"/>
        <v>-3.95358135147923</v>
      </c>
      <c r="O17" s="44">
        <f t="shared" si="2"/>
        <v>-3.4890465619827502</v>
      </c>
      <c r="P17" s="44">
        <f t="shared" si="3"/>
        <v>-0.59482414084312873</v>
      </c>
      <c r="Q17" s="43">
        <f t="shared" si="4"/>
        <v>-6.8478037726188514</v>
      </c>
      <c r="R17" s="43">
        <f t="shared" si="5"/>
        <v>0.79641864852077004</v>
      </c>
      <c r="S17" s="44">
        <f t="shared" si="6"/>
        <v>-10.206560983254953</v>
      </c>
      <c r="T17" s="44">
        <f t="shared" si="7"/>
        <v>-0.59482414084312873</v>
      </c>
      <c r="U17" s="43">
        <f t="shared" si="8"/>
        <v>-11.597803772618851</v>
      </c>
      <c r="V17" s="43">
        <f t="shared" si="9"/>
        <v>-3.95358135147923</v>
      </c>
      <c r="W17" s="44">
        <f t="shared" si="10"/>
        <v>-10.206560983254953</v>
      </c>
      <c r="X17" s="44">
        <f t="shared" si="11"/>
        <v>-7.3123385621153307</v>
      </c>
      <c r="Y17" s="43">
        <f t="shared" si="12"/>
        <v>-6.8478037726188514</v>
      </c>
      <c r="Z17" s="43">
        <f t="shared" si="13"/>
        <v>-8.7035813514792295</v>
      </c>
      <c r="AA17" s="44">
        <f t="shared" si="14"/>
        <v>-3.4890465619827502</v>
      </c>
      <c r="AB17" s="44">
        <f t="shared" si="15"/>
        <v>-7.3123385621153307</v>
      </c>
    </row>
    <row r="18" spans="2:28" x14ac:dyDescent="0.4">
      <c r="E18" s="18"/>
      <c r="F18" s="19"/>
      <c r="H18" s="35">
        <v>225</v>
      </c>
      <c r="I18" s="41">
        <f t="shared" si="16"/>
        <v>-5.591208367207277</v>
      </c>
      <c r="J18" s="41">
        <f t="shared" si="17"/>
        <v>-5.5912083672072752</v>
      </c>
      <c r="K18" s="16" t="s">
        <v>1</v>
      </c>
      <c r="L18" s="58">
        <v>1.5688299999999999</v>
      </c>
      <c r="M18" s="43">
        <f t="shared" si="0"/>
        <v>-0.84120836720727699</v>
      </c>
      <c r="N18" s="43">
        <f t="shared" si="1"/>
        <v>-5.5912083672072752</v>
      </c>
      <c r="O18" s="44">
        <f t="shared" si="2"/>
        <v>-2.2324511565711758</v>
      </c>
      <c r="P18" s="44">
        <f t="shared" si="3"/>
        <v>-2.232451156571174</v>
      </c>
      <c r="Q18" s="43">
        <f t="shared" si="4"/>
        <v>-5.591208367207277</v>
      </c>
      <c r="R18" s="43">
        <f t="shared" si="5"/>
        <v>-0.84120836720727521</v>
      </c>
      <c r="S18" s="44">
        <f t="shared" si="6"/>
        <v>-8.9499655778433791</v>
      </c>
      <c r="T18" s="44">
        <f t="shared" si="7"/>
        <v>-2.232451156571174</v>
      </c>
      <c r="U18" s="43">
        <f t="shared" si="8"/>
        <v>-10.341208367207276</v>
      </c>
      <c r="V18" s="43">
        <f t="shared" si="9"/>
        <v>-5.5912083672072752</v>
      </c>
      <c r="W18" s="44">
        <f t="shared" si="10"/>
        <v>-8.9499655778433791</v>
      </c>
      <c r="X18" s="44">
        <f t="shared" si="11"/>
        <v>-8.9499655778433755</v>
      </c>
      <c r="Y18" s="43">
        <f t="shared" si="12"/>
        <v>-5.591208367207277</v>
      </c>
      <c r="Z18" s="43">
        <f t="shared" si="13"/>
        <v>-10.341208367207276</v>
      </c>
      <c r="AA18" s="44">
        <f t="shared" si="14"/>
        <v>-2.2324511565711758</v>
      </c>
      <c r="AB18" s="44">
        <f t="shared" si="15"/>
        <v>-8.9499655778433755</v>
      </c>
    </row>
    <row r="19" spans="2:28" x14ac:dyDescent="0.4">
      <c r="E19" s="18"/>
      <c r="F19" s="19"/>
      <c r="H19" s="35">
        <v>240</v>
      </c>
      <c r="I19" s="41">
        <f t="shared" si="16"/>
        <v>-3.9535813514792326</v>
      </c>
      <c r="J19" s="41">
        <f t="shared" si="17"/>
        <v>-6.8478037726188496</v>
      </c>
      <c r="K19" s="16" t="s">
        <v>2</v>
      </c>
      <c r="L19" s="58">
        <v>1.6200399999999999</v>
      </c>
      <c r="M19" s="43">
        <f t="shared" si="0"/>
        <v>0.79641864852076738</v>
      </c>
      <c r="N19" s="43">
        <f t="shared" si="1"/>
        <v>-6.8478037726188496</v>
      </c>
      <c r="O19" s="44">
        <f t="shared" si="2"/>
        <v>-0.5948241408431314</v>
      </c>
      <c r="P19" s="44">
        <f t="shared" si="3"/>
        <v>-3.4890465619827484</v>
      </c>
      <c r="Q19" s="43">
        <f t="shared" si="4"/>
        <v>-3.9535813514792326</v>
      </c>
      <c r="R19" s="43">
        <f t="shared" si="5"/>
        <v>-2.0978037726188496</v>
      </c>
      <c r="S19" s="44">
        <f t="shared" si="6"/>
        <v>-7.3123385621153343</v>
      </c>
      <c r="T19" s="44">
        <f t="shared" si="7"/>
        <v>-3.4890465619827484</v>
      </c>
      <c r="U19" s="43">
        <f t="shared" si="8"/>
        <v>-8.7035813514792331</v>
      </c>
      <c r="V19" s="43">
        <f t="shared" si="9"/>
        <v>-6.8478037726188496</v>
      </c>
      <c r="W19" s="44">
        <f t="shared" si="10"/>
        <v>-7.3123385621153343</v>
      </c>
      <c r="X19" s="44">
        <f t="shared" si="11"/>
        <v>-10.206560983254951</v>
      </c>
      <c r="Y19" s="43">
        <f t="shared" si="12"/>
        <v>-3.9535813514792326</v>
      </c>
      <c r="Z19" s="43">
        <f t="shared" si="13"/>
        <v>-11.59780377261885</v>
      </c>
      <c r="AA19" s="44">
        <f t="shared" si="14"/>
        <v>-0.5948241408431314</v>
      </c>
      <c r="AB19" s="44">
        <f t="shared" si="15"/>
        <v>-10.206560983254951</v>
      </c>
    </row>
    <row r="20" spans="2:28" x14ac:dyDescent="0.4">
      <c r="E20" s="18"/>
      <c r="F20" s="19"/>
      <c r="H20" s="35">
        <v>255</v>
      </c>
      <c r="I20" s="41">
        <f t="shared" si="16"/>
        <v>-2.046524300249974</v>
      </c>
      <c r="J20" s="41">
        <f t="shared" si="17"/>
        <v>-7.6377326674572519</v>
      </c>
      <c r="K20" s="16" t="s">
        <v>3</v>
      </c>
      <c r="L20" s="58">
        <v>1.6584399999999999</v>
      </c>
      <c r="M20" s="43">
        <f t="shared" si="0"/>
        <v>2.703475699750026</v>
      </c>
      <c r="N20" s="43">
        <f t="shared" si="1"/>
        <v>-7.6377326674572519</v>
      </c>
      <c r="O20" s="44">
        <f t="shared" si="2"/>
        <v>1.3122329103861272</v>
      </c>
      <c r="P20" s="44">
        <f t="shared" si="3"/>
        <v>-4.2789754568211507</v>
      </c>
      <c r="Q20" s="43">
        <f t="shared" si="4"/>
        <v>-2.046524300249974</v>
      </c>
      <c r="R20" s="43">
        <f t="shared" si="5"/>
        <v>-2.8877326674572519</v>
      </c>
      <c r="S20" s="44">
        <f t="shared" si="6"/>
        <v>-5.4052815108860752</v>
      </c>
      <c r="T20" s="44">
        <f t="shared" si="7"/>
        <v>-4.2789754568211507</v>
      </c>
      <c r="U20" s="43">
        <f t="shared" si="8"/>
        <v>-6.796524300249974</v>
      </c>
      <c r="V20" s="43">
        <f t="shared" si="9"/>
        <v>-7.6377326674572519</v>
      </c>
      <c r="W20" s="44">
        <f t="shared" si="10"/>
        <v>-5.4052815108860752</v>
      </c>
      <c r="X20" s="44">
        <f t="shared" si="11"/>
        <v>-10.996489878093353</v>
      </c>
      <c r="Y20" s="43">
        <f t="shared" si="12"/>
        <v>-2.046524300249974</v>
      </c>
      <c r="Z20" s="43">
        <f t="shared" si="13"/>
        <v>-12.387732667457252</v>
      </c>
      <c r="AA20" s="44">
        <f t="shared" si="14"/>
        <v>1.3122329103861272</v>
      </c>
      <c r="AB20" s="44">
        <f t="shared" si="15"/>
        <v>-10.996489878093353</v>
      </c>
    </row>
    <row r="21" spans="2:28" x14ac:dyDescent="0.4">
      <c r="E21" s="18"/>
      <c r="F21" s="19"/>
      <c r="H21" s="35">
        <v>270</v>
      </c>
      <c r="I21" s="41">
        <f t="shared" si="16"/>
        <v>-1.4531172252360934E-15</v>
      </c>
      <c r="J21" s="41">
        <f t="shared" si="17"/>
        <v>-7.9071627029584581</v>
      </c>
      <c r="K21" s="16" t="s">
        <v>4</v>
      </c>
      <c r="L21" s="58">
        <v>1.6935</v>
      </c>
      <c r="M21" s="43">
        <f t="shared" si="0"/>
        <v>4.7499999999999982</v>
      </c>
      <c r="N21" s="43">
        <f t="shared" si="1"/>
        <v>-7.9071627029584581</v>
      </c>
      <c r="O21" s="44">
        <f t="shared" si="2"/>
        <v>3.3587572106360999</v>
      </c>
      <c r="P21" s="44">
        <f t="shared" si="3"/>
        <v>-4.5484054923223569</v>
      </c>
      <c r="Q21" s="43">
        <f t="shared" si="4"/>
        <v>-1.4531172252360934E-15</v>
      </c>
      <c r="R21" s="43">
        <f t="shared" si="5"/>
        <v>-3.1571627029584581</v>
      </c>
      <c r="S21" s="44">
        <f t="shared" si="6"/>
        <v>-3.3587572106361026</v>
      </c>
      <c r="T21" s="44">
        <f t="shared" si="7"/>
        <v>-4.5484054923223569</v>
      </c>
      <c r="U21" s="43">
        <f t="shared" si="8"/>
        <v>-4.7500000000000018</v>
      </c>
      <c r="V21" s="43">
        <f t="shared" si="9"/>
        <v>-7.9071627029584581</v>
      </c>
      <c r="W21" s="44">
        <f t="shared" si="10"/>
        <v>-3.3587572106361026</v>
      </c>
      <c r="X21" s="44">
        <f t="shared" si="11"/>
        <v>-11.265919913594558</v>
      </c>
      <c r="Y21" s="43">
        <f t="shared" si="12"/>
        <v>-1.4531172252360934E-15</v>
      </c>
      <c r="Z21" s="43">
        <f t="shared" si="13"/>
        <v>-12.657162702958459</v>
      </c>
      <c r="AA21" s="44">
        <f t="shared" si="14"/>
        <v>3.3587572106360999</v>
      </c>
      <c r="AB21" s="44">
        <f t="shared" si="15"/>
        <v>-11.265919913594558</v>
      </c>
    </row>
    <row r="22" spans="2:28" x14ac:dyDescent="0.4">
      <c r="E22" s="18"/>
      <c r="F22" s="19"/>
      <c r="H22" s="35">
        <v>285</v>
      </c>
      <c r="I22" s="41">
        <f t="shared" si="16"/>
        <v>2.0465243002499713</v>
      </c>
      <c r="J22" s="41">
        <f t="shared" si="17"/>
        <v>-7.6377326674572528</v>
      </c>
      <c r="K22" s="16" t="s">
        <v>5</v>
      </c>
      <c r="L22" s="58">
        <v>1.72</v>
      </c>
      <c r="M22" s="43">
        <f t="shared" si="0"/>
        <v>6.7965243002499713</v>
      </c>
      <c r="N22" s="43">
        <f t="shared" si="1"/>
        <v>-7.6377326674572528</v>
      </c>
      <c r="O22" s="44">
        <f t="shared" si="2"/>
        <v>5.4052815108860726</v>
      </c>
      <c r="P22" s="44">
        <f t="shared" si="3"/>
        <v>-4.2789754568211515</v>
      </c>
      <c r="Q22" s="43">
        <f t="shared" si="4"/>
        <v>2.0465243002499713</v>
      </c>
      <c r="R22" s="43">
        <f t="shared" si="5"/>
        <v>-2.8877326674572528</v>
      </c>
      <c r="S22" s="44">
        <f t="shared" si="6"/>
        <v>-1.3122329103861299</v>
      </c>
      <c r="T22" s="44">
        <f t="shared" si="7"/>
        <v>-4.2789754568211515</v>
      </c>
      <c r="U22" s="43">
        <f t="shared" si="8"/>
        <v>-2.7034756997500287</v>
      </c>
      <c r="V22" s="43">
        <f t="shared" si="9"/>
        <v>-7.6377326674572528</v>
      </c>
      <c r="W22" s="44">
        <f t="shared" si="10"/>
        <v>-1.3122329103861299</v>
      </c>
      <c r="X22" s="44">
        <f t="shared" si="11"/>
        <v>-10.996489878093353</v>
      </c>
      <c r="Y22" s="43">
        <f t="shared" si="12"/>
        <v>2.0465243002499713</v>
      </c>
      <c r="Z22" s="43">
        <f t="shared" si="13"/>
        <v>-12.387732667457254</v>
      </c>
      <c r="AA22" s="44">
        <f t="shared" si="14"/>
        <v>5.4052815108860726</v>
      </c>
      <c r="AB22" s="44">
        <f t="shared" si="15"/>
        <v>-10.996489878093353</v>
      </c>
    </row>
    <row r="23" spans="2:28" x14ac:dyDescent="0.4">
      <c r="E23" s="18"/>
      <c r="F23" s="19"/>
      <c r="H23" s="35">
        <v>300</v>
      </c>
      <c r="I23" s="41">
        <f t="shared" si="16"/>
        <v>3.95358135147923</v>
      </c>
      <c r="J23" s="41">
        <f t="shared" si="17"/>
        <v>-6.8478037726188514</v>
      </c>
      <c r="K23" s="16" t="s">
        <v>9</v>
      </c>
      <c r="L23" s="58">
        <v>1.7849999999999999</v>
      </c>
      <c r="M23" s="43">
        <f t="shared" si="0"/>
        <v>8.7035813514792295</v>
      </c>
      <c r="N23" s="43">
        <f t="shared" si="1"/>
        <v>-6.8478037726188514</v>
      </c>
      <c r="O23" s="44">
        <f t="shared" si="2"/>
        <v>7.3123385621153307</v>
      </c>
      <c r="P23" s="44">
        <f t="shared" si="3"/>
        <v>-3.4890465619827502</v>
      </c>
      <c r="Q23" s="43">
        <f t="shared" si="4"/>
        <v>3.95358135147923</v>
      </c>
      <c r="R23" s="43">
        <f t="shared" si="5"/>
        <v>-2.0978037726188514</v>
      </c>
      <c r="S23" s="44">
        <f t="shared" si="6"/>
        <v>0.59482414084312873</v>
      </c>
      <c r="T23" s="44">
        <f t="shared" si="7"/>
        <v>-3.4890465619827502</v>
      </c>
      <c r="U23" s="43">
        <f t="shared" si="8"/>
        <v>-0.79641864852077004</v>
      </c>
      <c r="V23" s="43">
        <f t="shared" si="9"/>
        <v>-6.8478037726188514</v>
      </c>
      <c r="W23" s="44">
        <f t="shared" si="10"/>
        <v>0.59482414084312873</v>
      </c>
      <c r="X23" s="44">
        <f t="shared" si="11"/>
        <v>-10.206560983254953</v>
      </c>
      <c r="Y23" s="43">
        <f t="shared" si="12"/>
        <v>3.95358135147923</v>
      </c>
      <c r="Z23" s="43">
        <f t="shared" si="13"/>
        <v>-11.597803772618851</v>
      </c>
      <c r="AA23" s="44">
        <f t="shared" si="14"/>
        <v>7.3123385621153307</v>
      </c>
      <c r="AB23" s="44">
        <f t="shared" si="15"/>
        <v>-10.206560983254953</v>
      </c>
    </row>
    <row r="24" spans="2:28" x14ac:dyDescent="0.4">
      <c r="E24" s="18"/>
      <c r="F24" s="19"/>
      <c r="H24" s="35">
        <v>315</v>
      </c>
      <c r="I24" s="41">
        <f t="shared" si="16"/>
        <v>5.5912083672072743</v>
      </c>
      <c r="J24" s="41">
        <f t="shared" si="17"/>
        <v>-5.591208367207277</v>
      </c>
      <c r="K24" s="16" t="s">
        <v>6</v>
      </c>
      <c r="L24" s="58">
        <v>1.80318</v>
      </c>
      <c r="M24" s="43">
        <f t="shared" si="0"/>
        <v>10.341208367207274</v>
      </c>
      <c r="N24" s="43">
        <f t="shared" si="1"/>
        <v>-5.591208367207277</v>
      </c>
      <c r="O24" s="44">
        <f t="shared" si="2"/>
        <v>8.9499655778433755</v>
      </c>
      <c r="P24" s="44">
        <f t="shared" si="3"/>
        <v>-2.2324511565711758</v>
      </c>
      <c r="Q24" s="43">
        <f t="shared" si="4"/>
        <v>5.5912083672072743</v>
      </c>
      <c r="R24" s="43">
        <f t="shared" si="5"/>
        <v>-0.84120836720727699</v>
      </c>
      <c r="S24" s="44">
        <f t="shared" si="6"/>
        <v>2.2324511565711731</v>
      </c>
      <c r="T24" s="44">
        <f t="shared" si="7"/>
        <v>-2.2324511565711758</v>
      </c>
      <c r="U24" s="43">
        <f t="shared" si="8"/>
        <v>0.84120836720727432</v>
      </c>
      <c r="V24" s="43">
        <f t="shared" si="9"/>
        <v>-5.591208367207277</v>
      </c>
      <c r="W24" s="44">
        <f t="shared" si="10"/>
        <v>2.2324511565711731</v>
      </c>
      <c r="X24" s="44">
        <f t="shared" si="11"/>
        <v>-8.9499655778433791</v>
      </c>
      <c r="Y24" s="43">
        <f t="shared" si="12"/>
        <v>5.5912083672072743</v>
      </c>
      <c r="Z24" s="43">
        <f t="shared" si="13"/>
        <v>-10.341208367207276</v>
      </c>
      <c r="AA24" s="44">
        <f t="shared" si="14"/>
        <v>8.9499655778433755</v>
      </c>
      <c r="AB24" s="44">
        <f t="shared" si="15"/>
        <v>-8.9499655778433791</v>
      </c>
    </row>
    <row r="25" spans="2:28" x14ac:dyDescent="0.4">
      <c r="E25" s="18"/>
      <c r="F25" s="19"/>
      <c r="H25" s="35">
        <v>330</v>
      </c>
      <c r="I25" s="41">
        <f t="shared" si="16"/>
        <v>6.8478037726188496</v>
      </c>
      <c r="J25" s="41">
        <f t="shared" si="17"/>
        <v>-3.9535813514792326</v>
      </c>
      <c r="K25" s="16" t="s">
        <v>7</v>
      </c>
      <c r="L25" s="58">
        <v>1.84666</v>
      </c>
      <c r="M25" s="43">
        <f t="shared" si="0"/>
        <v>11.59780377261885</v>
      </c>
      <c r="N25" s="43">
        <f t="shared" si="1"/>
        <v>-3.9535813514792326</v>
      </c>
      <c r="O25" s="44">
        <f t="shared" si="2"/>
        <v>10.206560983254951</v>
      </c>
      <c r="P25" s="44">
        <f t="shared" si="3"/>
        <v>-0.5948241408431314</v>
      </c>
      <c r="Q25" s="43">
        <f t="shared" si="4"/>
        <v>6.8478037726188496</v>
      </c>
      <c r="R25" s="43">
        <f t="shared" si="5"/>
        <v>0.79641864852076738</v>
      </c>
      <c r="S25" s="44">
        <f t="shared" si="6"/>
        <v>3.4890465619827484</v>
      </c>
      <c r="T25" s="44">
        <f t="shared" si="7"/>
        <v>-0.5948241408431314</v>
      </c>
      <c r="U25" s="43">
        <f t="shared" si="8"/>
        <v>2.0978037726188496</v>
      </c>
      <c r="V25" s="43">
        <f t="shared" si="9"/>
        <v>-3.9535813514792326</v>
      </c>
      <c r="W25" s="44">
        <f t="shared" si="10"/>
        <v>3.4890465619827484</v>
      </c>
      <c r="X25" s="44">
        <f t="shared" si="11"/>
        <v>-7.3123385621153343</v>
      </c>
      <c r="Y25" s="43">
        <f t="shared" si="12"/>
        <v>6.8478037726188496</v>
      </c>
      <c r="Z25" s="43">
        <f t="shared" si="13"/>
        <v>-8.7035813514792331</v>
      </c>
      <c r="AA25" s="44">
        <f t="shared" si="14"/>
        <v>10.206560983254951</v>
      </c>
      <c r="AB25" s="44">
        <f t="shared" si="15"/>
        <v>-7.3123385621153343</v>
      </c>
    </row>
    <row r="26" spans="2:28" x14ac:dyDescent="0.4">
      <c r="D26" s="18"/>
      <c r="E26" s="18"/>
      <c r="F26" s="19"/>
      <c r="H26" s="35">
        <v>345</v>
      </c>
      <c r="I26" s="41">
        <f t="shared" si="16"/>
        <v>7.6377326674572519</v>
      </c>
      <c r="J26" s="41">
        <f t="shared" si="17"/>
        <v>-2.0465243002499744</v>
      </c>
      <c r="K26" s="16" t="s">
        <v>8</v>
      </c>
      <c r="L26" s="58">
        <v>1.9524999999999999</v>
      </c>
      <c r="M26" s="43">
        <f t="shared" si="0"/>
        <v>12.387732667457252</v>
      </c>
      <c r="N26" s="43">
        <f t="shared" si="1"/>
        <v>-2.0465243002499744</v>
      </c>
      <c r="O26" s="44">
        <f t="shared" si="2"/>
        <v>10.996489878093353</v>
      </c>
      <c r="P26" s="44">
        <f t="shared" si="3"/>
        <v>1.3122329103861268</v>
      </c>
      <c r="Q26" s="43">
        <f t="shared" si="4"/>
        <v>7.6377326674572519</v>
      </c>
      <c r="R26" s="43">
        <f t="shared" si="5"/>
        <v>2.7034756997500256</v>
      </c>
      <c r="S26" s="44">
        <f t="shared" si="6"/>
        <v>4.2789754568211507</v>
      </c>
      <c r="T26" s="44">
        <f t="shared" si="7"/>
        <v>1.3122329103861268</v>
      </c>
      <c r="U26" s="43">
        <f t="shared" si="8"/>
        <v>2.8877326674572519</v>
      </c>
      <c r="V26" s="43">
        <f t="shared" si="9"/>
        <v>-2.0465243002499744</v>
      </c>
      <c r="W26" s="44">
        <f t="shared" si="10"/>
        <v>4.2789754568211507</v>
      </c>
      <c r="X26" s="44">
        <f t="shared" si="11"/>
        <v>-5.4052815108860752</v>
      </c>
      <c r="Y26" s="43">
        <f t="shared" si="12"/>
        <v>7.6377326674572519</v>
      </c>
      <c r="Z26" s="43">
        <f t="shared" si="13"/>
        <v>-6.796524300249974</v>
      </c>
      <c r="AA26" s="44">
        <f t="shared" si="14"/>
        <v>10.996489878093353</v>
      </c>
      <c r="AB26" s="44">
        <f t="shared" si="15"/>
        <v>-5.4052815108860752</v>
      </c>
    </row>
    <row r="27" spans="2:28" x14ac:dyDescent="0.4">
      <c r="H27" s="35">
        <v>360</v>
      </c>
      <c r="I27" s="41">
        <f t="shared" si="16"/>
        <v>7.9071627029584581</v>
      </c>
      <c r="J27" s="41">
        <f t="shared" si="17"/>
        <v>-1.9374896336481246E-15</v>
      </c>
      <c r="K27" s="16" t="s">
        <v>10</v>
      </c>
      <c r="L27" s="58">
        <v>2.0030000000000001</v>
      </c>
      <c r="M27" s="43">
        <f t="shared" si="0"/>
        <v>12.657162702958459</v>
      </c>
      <c r="N27" s="43">
        <f t="shared" si="1"/>
        <v>-1.9374896336481246E-15</v>
      </c>
      <c r="O27" s="44">
        <f t="shared" si="2"/>
        <v>11.265919913594558</v>
      </c>
      <c r="P27" s="44">
        <f t="shared" si="3"/>
        <v>3.3587572106360994</v>
      </c>
      <c r="Q27" s="43">
        <f t="shared" si="4"/>
        <v>7.9071627029584581</v>
      </c>
      <c r="R27" s="43">
        <f t="shared" si="5"/>
        <v>4.7499999999999982</v>
      </c>
      <c r="S27" s="44">
        <f t="shared" si="6"/>
        <v>4.5484054923223569</v>
      </c>
      <c r="T27" s="44">
        <f t="shared" si="7"/>
        <v>3.3587572106360994</v>
      </c>
      <c r="U27" s="43">
        <f t="shared" si="8"/>
        <v>3.1571627029584581</v>
      </c>
      <c r="V27" s="43">
        <f t="shared" si="9"/>
        <v>-1.9374896336481246E-15</v>
      </c>
      <c r="W27" s="44">
        <f t="shared" si="10"/>
        <v>4.5484054923223569</v>
      </c>
      <c r="X27" s="44">
        <f t="shared" si="11"/>
        <v>-3.358757210636103</v>
      </c>
      <c r="Y27" s="43">
        <f t="shared" si="12"/>
        <v>7.9071627029584581</v>
      </c>
      <c r="Z27" s="43">
        <f t="shared" si="13"/>
        <v>-4.7500000000000018</v>
      </c>
      <c r="AA27" s="44">
        <f t="shared" si="14"/>
        <v>11.265919913594558</v>
      </c>
      <c r="AB27" s="44">
        <f t="shared" si="15"/>
        <v>-3.358757210636103</v>
      </c>
    </row>
    <row r="28" spans="2:28" x14ac:dyDescent="0.4">
      <c r="I28" s="5"/>
      <c r="J28" s="5"/>
      <c r="M28" s="6"/>
      <c r="N28" s="6"/>
      <c r="P28" s="9"/>
      <c r="Q28" s="9"/>
      <c r="T28" s="20"/>
      <c r="U28" s="20"/>
      <c r="W28" s="20"/>
      <c r="X28" s="20"/>
    </row>
    <row r="29" spans="2:28" x14ac:dyDescent="0.4">
      <c r="B29" s="3"/>
      <c r="I29" s="5"/>
      <c r="J29" s="5"/>
      <c r="M29" s="6"/>
      <c r="N29" s="6"/>
      <c r="T29" s="20"/>
      <c r="U29" s="20"/>
      <c r="W29" s="20"/>
      <c r="X29" s="20"/>
    </row>
    <row r="30" spans="2:28" x14ac:dyDescent="0.4">
      <c r="I30" s="5"/>
      <c r="J30" s="5"/>
      <c r="M30" s="6"/>
      <c r="N30" s="6"/>
      <c r="T30" s="20"/>
      <c r="U30" s="20"/>
      <c r="W30" s="20"/>
      <c r="X30" s="20"/>
    </row>
    <row r="31" spans="2:28" x14ac:dyDescent="0.4">
      <c r="I31" s="5"/>
      <c r="J31" s="5"/>
      <c r="M31" s="6"/>
      <c r="N31" s="6"/>
      <c r="T31" s="20"/>
      <c r="U31" s="20"/>
      <c r="W31" s="20"/>
      <c r="X31" s="20"/>
    </row>
    <row r="32" spans="2:28" x14ac:dyDescent="0.4">
      <c r="I32" s="5"/>
      <c r="J32" s="5"/>
      <c r="M32" s="6"/>
      <c r="N32" s="6"/>
      <c r="T32" s="20"/>
      <c r="U32" s="20"/>
      <c r="W32" s="20"/>
      <c r="X32" s="20"/>
    </row>
    <row r="33" spans="9:24" x14ac:dyDescent="0.4">
      <c r="I33" s="5"/>
      <c r="J33" s="5"/>
      <c r="M33" s="6"/>
      <c r="N33" s="6"/>
      <c r="T33" s="20"/>
      <c r="U33" s="20"/>
      <c r="W33" s="20"/>
      <c r="X33" s="20"/>
    </row>
    <row r="34" spans="9:24" x14ac:dyDescent="0.4">
      <c r="I34" s="5"/>
      <c r="J34" s="5"/>
      <c r="M34" s="6"/>
      <c r="N34" s="6"/>
      <c r="T34" s="20"/>
      <c r="U34" s="20"/>
      <c r="W34" s="20"/>
      <c r="X34" s="20"/>
    </row>
    <row r="35" spans="9:24" x14ac:dyDescent="0.4">
      <c r="I35" s="5"/>
      <c r="J35" s="5"/>
      <c r="M35" s="6"/>
      <c r="N35" s="6"/>
      <c r="T35" s="20"/>
      <c r="U35" s="20"/>
      <c r="W35" s="20"/>
      <c r="X35" s="20"/>
    </row>
    <row r="36" spans="9:24" x14ac:dyDescent="0.4">
      <c r="I36" s="5"/>
      <c r="J36" s="5"/>
      <c r="M36" s="6"/>
      <c r="N36" s="6"/>
      <c r="T36" s="20"/>
      <c r="U36" s="20"/>
      <c r="W36" s="20"/>
      <c r="X36" s="20"/>
    </row>
    <row r="37" spans="9:24" x14ac:dyDescent="0.4">
      <c r="I37" s="5"/>
      <c r="J37" s="5"/>
      <c r="M37" s="6"/>
      <c r="N37" s="6"/>
      <c r="T37" s="20"/>
      <c r="U37" s="20"/>
      <c r="W37" s="20"/>
      <c r="X37" s="20"/>
    </row>
    <row r="38" spans="9:24" x14ac:dyDescent="0.4">
      <c r="I38" s="5"/>
      <c r="J38" s="5"/>
      <c r="M38" s="6"/>
      <c r="N38" s="6"/>
      <c r="T38" s="20"/>
      <c r="U38" s="20"/>
      <c r="W38" s="20"/>
      <c r="X38" s="20"/>
    </row>
    <row r="39" spans="9:24" x14ac:dyDescent="0.4">
      <c r="I39" s="5"/>
      <c r="J39" s="5"/>
      <c r="M39" s="6"/>
      <c r="N39" s="6"/>
      <c r="T39" s="20"/>
      <c r="U39" s="20"/>
      <c r="W39" s="20"/>
      <c r="X39" s="20"/>
    </row>
    <row r="40" spans="9:24" x14ac:dyDescent="0.4">
      <c r="I40" s="5"/>
      <c r="J40" s="5"/>
      <c r="M40" s="6"/>
      <c r="N40" s="6"/>
      <c r="T40" s="20"/>
      <c r="U40" s="20"/>
      <c r="W40" s="20"/>
      <c r="X40" s="20"/>
    </row>
    <row r="41" spans="9:24" x14ac:dyDescent="0.4">
      <c r="I41" s="5"/>
      <c r="J41" s="5"/>
      <c r="M41" s="6"/>
      <c r="N41" s="6"/>
      <c r="T41" s="20"/>
      <c r="U41" s="20"/>
      <c r="W41" s="20"/>
      <c r="X41" s="20"/>
    </row>
    <row r="42" spans="9:24" x14ac:dyDescent="0.4">
      <c r="I42" s="5"/>
      <c r="J42" s="5"/>
      <c r="M42" s="6"/>
      <c r="N42" s="6"/>
      <c r="T42" s="20"/>
      <c r="U42" s="20"/>
      <c r="W42" s="20"/>
      <c r="X42" s="20"/>
    </row>
    <row r="43" spans="9:24" x14ac:dyDescent="0.4">
      <c r="I43" s="5"/>
      <c r="J43" s="5"/>
      <c r="M43" s="6"/>
      <c r="N43" s="6"/>
      <c r="T43" s="20"/>
      <c r="U43" s="20"/>
      <c r="W43" s="20"/>
      <c r="X43" s="20"/>
    </row>
    <row r="44" spans="9:24" x14ac:dyDescent="0.4">
      <c r="I44" s="5"/>
      <c r="J44" s="5"/>
      <c r="M44" s="6"/>
      <c r="N44" s="6"/>
      <c r="T44" s="20"/>
      <c r="U44" s="20"/>
      <c r="W44" s="20"/>
      <c r="X44" s="20"/>
    </row>
    <row r="45" spans="9:24" x14ac:dyDescent="0.4">
      <c r="I45" s="5"/>
      <c r="J45" s="5"/>
      <c r="M45" s="6"/>
      <c r="N45" s="6"/>
      <c r="T45" s="20"/>
      <c r="U45" s="20"/>
      <c r="W45" s="20"/>
      <c r="X45" s="20"/>
    </row>
    <row r="46" spans="9:24" x14ac:dyDescent="0.4">
      <c r="T46" s="20"/>
      <c r="U46" s="20"/>
      <c r="W46" s="20"/>
      <c r="X46" s="20"/>
    </row>
    <row r="47" spans="9:24" x14ac:dyDescent="0.4">
      <c r="T47" s="20"/>
      <c r="U47" s="20"/>
      <c r="W47" s="20"/>
      <c r="X47" s="20"/>
    </row>
    <row r="48" spans="9:24" x14ac:dyDescent="0.4">
      <c r="T48" s="20"/>
      <c r="U48" s="20"/>
      <c r="W48" s="20"/>
      <c r="X48" s="20"/>
    </row>
    <row r="49" spans="10:24" x14ac:dyDescent="0.4">
      <c r="T49" s="20"/>
      <c r="U49" s="20"/>
      <c r="W49" s="20"/>
      <c r="X49" s="20"/>
    </row>
    <row r="50" spans="10:24" x14ac:dyDescent="0.4">
      <c r="T50" s="20"/>
      <c r="U50" s="20"/>
      <c r="W50" s="20"/>
      <c r="X50" s="20"/>
    </row>
    <row r="51" spans="10:24" x14ac:dyDescent="0.4">
      <c r="T51" s="20"/>
      <c r="U51" s="20"/>
      <c r="W51" s="20"/>
      <c r="X51" s="20"/>
    </row>
    <row r="52" spans="10:24" x14ac:dyDescent="0.4">
      <c r="T52" s="20"/>
      <c r="U52" s="20"/>
      <c r="W52" s="20"/>
      <c r="X52" s="20"/>
    </row>
    <row r="53" spans="10:24" x14ac:dyDescent="0.4">
      <c r="T53" s="20"/>
      <c r="U53" s="20"/>
      <c r="W53" s="20"/>
      <c r="X53" s="20"/>
    </row>
    <row r="54" spans="10:24" x14ac:dyDescent="0.4">
      <c r="T54" s="20"/>
      <c r="U54" s="20"/>
      <c r="W54" s="20"/>
      <c r="X54" s="20"/>
    </row>
    <row r="55" spans="10:24" x14ac:dyDescent="0.4">
      <c r="T55" s="20"/>
      <c r="U55" s="20"/>
      <c r="W55" s="20"/>
      <c r="X55" s="20"/>
    </row>
    <row r="56" spans="10:24" x14ac:dyDescent="0.4">
      <c r="T56" s="20"/>
      <c r="U56" s="20"/>
      <c r="W56" s="20"/>
      <c r="X56" s="20"/>
    </row>
    <row r="57" spans="10:24" x14ac:dyDescent="0.4">
      <c r="T57" s="20"/>
      <c r="U57" s="20"/>
      <c r="W57" s="20"/>
      <c r="X57" s="20"/>
    </row>
    <row r="58" spans="10:24" x14ac:dyDescent="0.4">
      <c r="T58" s="20"/>
      <c r="U58" s="20"/>
      <c r="W58" s="20"/>
      <c r="X58" s="20"/>
    </row>
    <row r="59" spans="10:24" x14ac:dyDescent="0.4">
      <c r="T59" s="20"/>
      <c r="U59" s="20"/>
      <c r="W59" s="20"/>
      <c r="X59" s="20"/>
    </row>
    <row r="60" spans="10:24" x14ac:dyDescent="0.4">
      <c r="J60" s="20"/>
      <c r="K60" s="20"/>
      <c r="N60" s="20"/>
      <c r="O60" s="20"/>
      <c r="T60" s="20"/>
      <c r="U60" s="20"/>
      <c r="W60" s="20"/>
      <c r="X60" s="20"/>
    </row>
    <row r="61" spans="10:24" x14ac:dyDescent="0.4">
      <c r="J61" s="20"/>
      <c r="K61" s="20"/>
      <c r="N61" s="20"/>
      <c r="O61" s="20"/>
      <c r="T61" s="20"/>
      <c r="U61" s="20"/>
      <c r="W61" s="20"/>
      <c r="X61" s="20"/>
    </row>
    <row r="62" spans="10:24" x14ac:dyDescent="0.4">
      <c r="J62" s="20"/>
      <c r="K62" s="20"/>
      <c r="N62" s="20"/>
      <c r="O62" s="20"/>
      <c r="T62" s="20"/>
      <c r="U62" s="20"/>
      <c r="W62" s="20"/>
      <c r="X62" s="20"/>
    </row>
    <row r="63" spans="10:24" x14ac:dyDescent="0.4">
      <c r="J63" s="20"/>
      <c r="K63" s="20"/>
      <c r="N63" s="20"/>
      <c r="O63" s="20"/>
      <c r="T63" s="20"/>
      <c r="U63" s="20"/>
      <c r="W63" s="20"/>
      <c r="X63" s="20"/>
    </row>
    <row r="64" spans="10:24" x14ac:dyDescent="0.4">
      <c r="J64" s="20"/>
      <c r="K64" s="20"/>
      <c r="N64" s="20"/>
      <c r="O64" s="20"/>
      <c r="T64" s="20"/>
      <c r="U64" s="20"/>
      <c r="W64" s="20"/>
      <c r="X64" s="20"/>
    </row>
    <row r="65" spans="10:24" x14ac:dyDescent="0.4">
      <c r="J65" s="20"/>
      <c r="K65" s="20"/>
      <c r="N65" s="20"/>
      <c r="O65" s="20"/>
      <c r="T65" s="20"/>
      <c r="U65" s="20"/>
      <c r="W65" s="20"/>
      <c r="X65" s="20"/>
    </row>
    <row r="66" spans="10:24" x14ac:dyDescent="0.4">
      <c r="J66" s="20"/>
      <c r="K66" s="20"/>
      <c r="N66" s="20"/>
      <c r="O66" s="20"/>
      <c r="T66" s="20"/>
      <c r="U66" s="20"/>
      <c r="W66" s="20"/>
      <c r="X66" s="20"/>
    </row>
    <row r="67" spans="10:24" x14ac:dyDescent="0.4">
      <c r="J67" s="20"/>
      <c r="K67" s="20"/>
      <c r="N67" s="20"/>
      <c r="O67" s="20"/>
      <c r="T67" s="20"/>
      <c r="U67" s="20"/>
      <c r="W67" s="20"/>
      <c r="X67" s="20"/>
    </row>
    <row r="68" spans="10:24" x14ac:dyDescent="0.4">
      <c r="J68" s="20"/>
      <c r="K68" s="20"/>
      <c r="N68" s="20"/>
      <c r="O68" s="20"/>
      <c r="T68" s="20"/>
      <c r="U68" s="20"/>
      <c r="W68" s="20"/>
      <c r="X68" s="20"/>
    </row>
    <row r="69" spans="10:24" x14ac:dyDescent="0.4">
      <c r="J69" s="20"/>
      <c r="K69" s="20"/>
      <c r="N69" s="20"/>
      <c r="O69" s="20"/>
      <c r="T69" s="20"/>
      <c r="U69" s="20"/>
      <c r="W69" s="20"/>
      <c r="X69" s="20"/>
    </row>
    <row r="70" spans="10:24" x14ac:dyDescent="0.4">
      <c r="J70" s="20"/>
      <c r="K70" s="20"/>
      <c r="N70" s="20"/>
      <c r="O70" s="20"/>
      <c r="T70" s="20"/>
      <c r="U70" s="20"/>
      <c r="W70" s="20"/>
      <c r="X70" s="20"/>
    </row>
    <row r="71" spans="10:24" x14ac:dyDescent="0.4">
      <c r="J71" s="20"/>
      <c r="K71" s="20"/>
      <c r="N71" s="20"/>
      <c r="O71" s="20"/>
      <c r="T71" s="20"/>
      <c r="U71" s="20"/>
      <c r="W71" s="20"/>
      <c r="X71" s="20"/>
    </row>
    <row r="72" spans="10:24" x14ac:dyDescent="0.4">
      <c r="J72" s="20"/>
      <c r="K72" s="20"/>
      <c r="N72" s="20"/>
      <c r="O72" s="20"/>
      <c r="T72" s="20"/>
      <c r="U72" s="20"/>
      <c r="W72" s="20"/>
      <c r="X72" s="20"/>
    </row>
    <row r="73" spans="10:24" x14ac:dyDescent="0.4">
      <c r="J73" s="20"/>
      <c r="K73" s="20"/>
      <c r="N73" s="20"/>
      <c r="O73" s="20"/>
      <c r="T73" s="20"/>
      <c r="U73" s="20"/>
      <c r="W73" s="20"/>
      <c r="X73" s="20"/>
    </row>
    <row r="74" spans="10:24" x14ac:dyDescent="0.4">
      <c r="J74" s="20"/>
      <c r="K74" s="20"/>
      <c r="N74" s="20"/>
      <c r="O74" s="20"/>
      <c r="T74" s="20"/>
      <c r="U74" s="20"/>
      <c r="W74" s="20"/>
      <c r="X74" s="20"/>
    </row>
    <row r="75" spans="10:24" x14ac:dyDescent="0.4">
      <c r="J75" s="20"/>
      <c r="K75" s="20"/>
      <c r="N75" s="20"/>
      <c r="O75" s="20"/>
      <c r="T75" s="20"/>
      <c r="U75" s="20"/>
      <c r="W75" s="20"/>
      <c r="X75" s="20"/>
    </row>
    <row r="76" spans="10:24" x14ac:dyDescent="0.4">
      <c r="J76" s="20"/>
      <c r="K76" s="20"/>
      <c r="N76" s="20"/>
      <c r="O76" s="20"/>
      <c r="T76" s="20"/>
      <c r="U76" s="20"/>
      <c r="W76" s="20"/>
      <c r="X76" s="20"/>
    </row>
    <row r="77" spans="10:24" x14ac:dyDescent="0.4">
      <c r="J77" s="20"/>
      <c r="K77" s="20"/>
      <c r="N77" s="20"/>
      <c r="O77" s="20"/>
      <c r="T77" s="20"/>
      <c r="U77" s="20"/>
      <c r="W77" s="20"/>
      <c r="X77" s="20"/>
    </row>
    <row r="78" spans="10:24" x14ac:dyDescent="0.4">
      <c r="J78" s="20"/>
      <c r="K78" s="20"/>
      <c r="N78" s="20"/>
      <c r="O78" s="20"/>
      <c r="T78" s="20"/>
      <c r="U78" s="20"/>
      <c r="W78" s="20"/>
      <c r="X78" s="20"/>
    </row>
    <row r="79" spans="10:24" x14ac:dyDescent="0.4">
      <c r="J79" s="20"/>
      <c r="K79" s="20"/>
      <c r="N79" s="20"/>
      <c r="O79" s="20"/>
      <c r="T79" s="20"/>
      <c r="U79" s="20"/>
      <c r="W79" s="20"/>
      <c r="X79" s="20"/>
    </row>
    <row r="80" spans="10:24" x14ac:dyDescent="0.4">
      <c r="J80" s="20"/>
      <c r="K80" s="20"/>
      <c r="N80" s="20"/>
      <c r="O80" s="20"/>
      <c r="T80" s="20"/>
      <c r="U80" s="20"/>
      <c r="W80" s="20"/>
      <c r="X80" s="20"/>
    </row>
    <row r="81" spans="10:24" x14ac:dyDescent="0.4">
      <c r="J81" s="20"/>
      <c r="K81" s="20"/>
      <c r="N81" s="20"/>
      <c r="O81" s="20"/>
      <c r="T81" s="20"/>
      <c r="U81" s="20"/>
      <c r="W81" s="20"/>
      <c r="X81" s="20"/>
    </row>
    <row r="82" spans="10:24" x14ac:dyDescent="0.4">
      <c r="J82" s="20"/>
      <c r="K82" s="20"/>
      <c r="N82" s="20"/>
      <c r="O82" s="20"/>
      <c r="T82" s="20"/>
      <c r="U82" s="20"/>
      <c r="W82" s="20"/>
      <c r="X82" s="20"/>
    </row>
    <row r="83" spans="10:24" x14ac:dyDescent="0.4">
      <c r="J83" s="20"/>
      <c r="K83" s="20"/>
      <c r="N83" s="20"/>
      <c r="O83" s="20"/>
      <c r="T83" s="20"/>
      <c r="U83" s="20"/>
      <c r="W83" s="20"/>
      <c r="X83" s="20"/>
    </row>
    <row r="84" spans="10:24" x14ac:dyDescent="0.4">
      <c r="J84" s="20"/>
      <c r="K84" s="20"/>
      <c r="N84" s="20"/>
      <c r="O84" s="20"/>
      <c r="T84" s="20"/>
      <c r="U84" s="20"/>
      <c r="W84" s="20"/>
      <c r="X84" s="20"/>
    </row>
    <row r="85" spans="10:24" x14ac:dyDescent="0.4">
      <c r="J85" s="20"/>
      <c r="K85" s="20"/>
      <c r="N85" s="20"/>
      <c r="O85" s="20"/>
      <c r="T85" s="20"/>
      <c r="U85" s="20"/>
      <c r="W85" s="20"/>
      <c r="X85" s="20"/>
    </row>
    <row r="86" spans="10:24" x14ac:dyDescent="0.4">
      <c r="J86" s="20"/>
      <c r="K86" s="20"/>
      <c r="N86" s="20"/>
      <c r="O86" s="20"/>
      <c r="T86" s="20"/>
      <c r="U86" s="20"/>
      <c r="W86" s="20"/>
      <c r="X86" s="20"/>
    </row>
    <row r="87" spans="10:24" x14ac:dyDescent="0.4">
      <c r="J87" s="20"/>
      <c r="K87" s="20"/>
      <c r="N87" s="20"/>
      <c r="O87" s="20"/>
      <c r="T87" s="20"/>
      <c r="U87" s="20"/>
      <c r="W87" s="20"/>
      <c r="X87" s="20"/>
    </row>
    <row r="88" spans="10:24" x14ac:dyDescent="0.4">
      <c r="J88" s="20"/>
      <c r="K88" s="20"/>
      <c r="N88" s="20"/>
      <c r="O88" s="20"/>
      <c r="T88" s="20"/>
      <c r="U88" s="20"/>
      <c r="W88" s="20"/>
      <c r="X88" s="20"/>
    </row>
    <row r="89" spans="10:24" x14ac:dyDescent="0.4">
      <c r="J89" s="20"/>
      <c r="K89" s="20"/>
      <c r="N89" s="20"/>
      <c r="O89" s="20"/>
      <c r="T89" s="20"/>
      <c r="U89" s="20"/>
      <c r="W89" s="20"/>
      <c r="X89" s="20"/>
    </row>
    <row r="90" spans="10:24" x14ac:dyDescent="0.4">
      <c r="J90" s="20"/>
      <c r="K90" s="20"/>
      <c r="N90" s="20"/>
      <c r="O90" s="20"/>
      <c r="T90" s="20"/>
      <c r="U90" s="20"/>
      <c r="W90" s="20"/>
      <c r="X90" s="20"/>
    </row>
    <row r="91" spans="10:24" x14ac:dyDescent="0.4">
      <c r="J91" s="20"/>
      <c r="K91" s="20"/>
      <c r="N91" s="20"/>
      <c r="O91" s="20"/>
      <c r="T91" s="20"/>
      <c r="U91" s="20"/>
      <c r="W91" s="20"/>
      <c r="X91" s="20"/>
    </row>
    <row r="92" spans="10:24" x14ac:dyDescent="0.4">
      <c r="J92" s="20"/>
      <c r="K92" s="20"/>
      <c r="N92" s="20"/>
      <c r="O92" s="20"/>
      <c r="T92" s="20"/>
      <c r="U92" s="20"/>
      <c r="W92" s="20"/>
      <c r="X92" s="20"/>
    </row>
    <row r="93" spans="10:24" x14ac:dyDescent="0.4">
      <c r="J93" s="20"/>
      <c r="K93" s="20"/>
      <c r="N93" s="20"/>
      <c r="O93" s="20"/>
      <c r="T93" s="20"/>
      <c r="U93" s="20"/>
      <c r="W93" s="20"/>
      <c r="X93" s="20"/>
    </row>
    <row r="94" spans="10:24" x14ac:dyDescent="0.4">
      <c r="J94" s="20"/>
      <c r="K94" s="20"/>
      <c r="N94" s="20"/>
      <c r="O94" s="20"/>
      <c r="T94" s="20"/>
      <c r="U94" s="20"/>
      <c r="W94" s="20"/>
      <c r="X94" s="20"/>
    </row>
  </sheetData>
  <sheetProtection sheet="1" objects="1" scenarios="1"/>
  <mergeCells count="18">
    <mergeCell ref="S1:T1"/>
    <mergeCell ref="U1:V1"/>
    <mergeCell ref="W1:X1"/>
    <mergeCell ref="Y1:Z1"/>
    <mergeCell ref="AA1:AB1"/>
    <mergeCell ref="I1:J1"/>
    <mergeCell ref="K1:L1"/>
    <mergeCell ref="M1:N1"/>
    <mergeCell ref="O1:P1"/>
    <mergeCell ref="Q1:R1"/>
    <mergeCell ref="B7:D7"/>
    <mergeCell ref="B8:D8"/>
    <mergeCell ref="B9:D9"/>
    <mergeCell ref="B2:D2"/>
    <mergeCell ref="B3:D3"/>
    <mergeCell ref="B4:D4"/>
    <mergeCell ref="B5:D5"/>
    <mergeCell ref="B6:D6"/>
  </mergeCells>
  <phoneticPr fontId="1"/>
  <dataValidations count="3">
    <dataValidation type="list" allowBlank="1" showInputMessage="1" showErrorMessage="1" sqref="E3" xr:uid="{28B23431-FC5E-4257-AC09-9C36D183D8F0}">
      <formula1>$K$15:$K$27</formula1>
    </dataValidation>
    <dataValidation type="decimal" allowBlank="1" showInputMessage="1" showErrorMessage="1" sqref="E2" xr:uid="{A1BF90C8-C585-480F-A5E9-7985E566156F}">
      <formula1>3</formula1>
      <formula2>10</formula2>
    </dataValidation>
    <dataValidation type="decimal" allowBlank="1" showInputMessage="1" showErrorMessage="1" sqref="E4" xr:uid="{21006DDD-EC81-4F18-983C-51AE83CC0F15}">
      <formula1>2</formula1>
      <formula2>20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Kerare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xxx-pc</dc:creator>
  <cp:lastModifiedBy>xxx-pc</cp:lastModifiedBy>
  <dcterms:created xsi:type="dcterms:W3CDTF">2025-09-25T12:39:38Z</dcterms:created>
  <dcterms:modified xsi:type="dcterms:W3CDTF">2025-11-09T02:26:17Z</dcterms:modified>
</cp:coreProperties>
</file>